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echtverband.sharepoint.com/sites/Finances/Freigegebene Dokumente/General/90_Vorlagen/"/>
    </mc:Choice>
  </mc:AlternateContent>
  <xr:revisionPtr revIDLastSave="120" documentId="8_{FA53242C-875D-BD4B-ADD0-A4D5EEDDBF5A}" xr6:coauthVersionLast="47" xr6:coauthVersionMax="47" xr10:uidLastSave="{0B163C96-AD08-B245-B081-97C37A3C9869}"/>
  <bookViews>
    <workbookView xWindow="29240" yWindow="1480" windowWidth="28800" windowHeight="16340" xr2:uid="{00000000-000D-0000-FFFF-FFFF00000000}"/>
  </bookViews>
  <sheets>
    <sheet name="Spesen - Frais" sheetId="4" r:id="rId1"/>
    <sheet name="Belege - Justificatifs" sheetId="7" r:id="rId2"/>
    <sheet name="Anleitung - Instruction" sheetId="6" r:id="rId3"/>
    <sheet name="Masterdata" sheetId="5" state="hidden" r:id="rId4"/>
  </sheets>
  <definedNames>
    <definedName name="AmountInCHF">'Spesen - Frais'!$I$15:$I$26</definedName>
    <definedName name="Boolean_DE">Masterdata!$G$4:$G$5</definedName>
    <definedName name="Category_DE">Masterdata!$F$4:$F$9</definedName>
    <definedName name="CostType">'Spesen - Frais'!$D$15:$D$26</definedName>
    <definedName name="Currency">'Spesen - Frais'!$E$15:$E$26</definedName>
    <definedName name="ForeignCurrency">'Spesen - Frais'!$G$6:$I$11</definedName>
    <definedName name="ForeignCurrencySymbol">'Spesen - Frais'!$G$6:$G$11</definedName>
    <definedName name="Kostenarten_DE">Masterdata!$B$4:$B$10</definedName>
    <definedName name="Language">'Spesen - Frais'!$R$3</definedName>
    <definedName name="_xlnm.Print_Area" localSheetId="0">'Spesen - Frais'!$A:$I</definedName>
    <definedName name="Quantity">'Spesen - Frais'!$G$15:$G$26</definedName>
    <definedName name="Role">'Spesen - Frais'!$D$7</definedName>
    <definedName name="Role_DE">Masterdata!$E$4:$E$9</definedName>
    <definedName name="SubventionInPercent">'Spesen - Frais'!$D$29</definedName>
    <definedName name="Text_DE">Masterdata!$C$4:$C$42</definedName>
    <definedName name="Text_FR">Masterdata!$D$4:$D$42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2" i="4" l="1"/>
  <c r="P16" i="4"/>
  <c r="P17" i="4"/>
  <c r="P18" i="4"/>
  <c r="P19" i="4"/>
  <c r="P20" i="4"/>
  <c r="P21" i="4"/>
  <c r="P22" i="4"/>
  <c r="P23" i="4"/>
  <c r="P24" i="4"/>
  <c r="P25" i="4"/>
  <c r="P26" i="4"/>
  <c r="P15" i="4"/>
  <c r="J26" i="4" a="1"/>
  <c r="J26" i="4" s="1"/>
  <c r="C7" i="4"/>
  <c r="N26" i="4"/>
  <c r="N25" i="4"/>
  <c r="N24" i="4"/>
  <c r="N23" i="4"/>
  <c r="N22" i="4"/>
  <c r="N21" i="4"/>
  <c r="N20" i="4"/>
  <c r="N19" i="4"/>
  <c r="N18" i="4"/>
  <c r="N17" i="4"/>
  <c r="N16" i="4"/>
  <c r="N15" i="4"/>
  <c r="O26" i="4"/>
  <c r="O25" i="4"/>
  <c r="O24" i="4"/>
  <c r="O23" i="4"/>
  <c r="O22" i="4"/>
  <c r="O21" i="4"/>
  <c r="O20" i="4"/>
  <c r="O19" i="4"/>
  <c r="O18" i="4"/>
  <c r="O17" i="4"/>
  <c r="O15" i="4"/>
  <c r="O16" i="4"/>
  <c r="M26" i="4"/>
  <c r="L26" i="4"/>
  <c r="K26" i="4"/>
  <c r="M25" i="4"/>
  <c r="L25" i="4"/>
  <c r="K25" i="4"/>
  <c r="J25" i="4" s="1" a="1"/>
  <c r="J25" i="4" s="1"/>
  <c r="M24" i="4"/>
  <c r="L24" i="4"/>
  <c r="J24" i="4" s="1" a="1"/>
  <c r="J24" i="4" s="1"/>
  <c r="K24" i="4"/>
  <c r="M23" i="4"/>
  <c r="L23" i="4"/>
  <c r="K23" i="4"/>
  <c r="M22" i="4"/>
  <c r="L22" i="4"/>
  <c r="K22" i="4"/>
  <c r="M21" i="4"/>
  <c r="L21" i="4"/>
  <c r="K21" i="4"/>
  <c r="M20" i="4"/>
  <c r="L20" i="4"/>
  <c r="K20" i="4"/>
  <c r="M19" i="4"/>
  <c r="L19" i="4"/>
  <c r="K19" i="4"/>
  <c r="M18" i="4"/>
  <c r="L18" i="4"/>
  <c r="K18" i="4"/>
  <c r="M16" i="4"/>
  <c r="L16" i="4"/>
  <c r="K16" i="4"/>
  <c r="M15" i="4"/>
  <c r="L15" i="4"/>
  <c r="K15" i="4"/>
  <c r="M17" i="4"/>
  <c r="K17" i="4"/>
  <c r="L17" i="4"/>
  <c r="A32" i="4"/>
  <c r="G39" i="4"/>
  <c r="G40" i="4"/>
  <c r="G37" i="4"/>
  <c r="G32" i="4"/>
  <c r="G33" i="4"/>
  <c r="G34" i="4"/>
  <c r="G35" i="4"/>
  <c r="G36" i="4"/>
  <c r="G31" i="4"/>
  <c r="D3" i="4"/>
  <c r="D2" i="4"/>
  <c r="A10" i="4"/>
  <c r="A11" i="4"/>
  <c r="G14" i="4"/>
  <c r="C2" i="6"/>
  <c r="A9" i="4"/>
  <c r="Q3" i="4"/>
  <c r="A40" i="4"/>
  <c r="A39" i="4"/>
  <c r="A13" i="4"/>
  <c r="A43" i="4"/>
  <c r="G38" i="4"/>
  <c r="A36" i="4"/>
  <c r="A34" i="4"/>
  <c r="A31" i="4"/>
  <c r="A30" i="4"/>
  <c r="A29" i="4"/>
  <c r="D14" i="4"/>
  <c r="H5" i="4"/>
  <c r="H14" i="4"/>
  <c r="A14" i="4"/>
  <c r="I14" i="4"/>
  <c r="E14" i="4"/>
  <c r="A8" i="4"/>
  <c r="A5" i="4"/>
  <c r="D1" i="4"/>
  <c r="A27" i="4" l="1" a="1"/>
  <c r="A27" i="4" s="1"/>
  <c r="J21" i="4" a="1"/>
  <c r="J21" i="4" s="1"/>
  <c r="I21" i="4" s="1"/>
  <c r="J18" i="4" a="1"/>
  <c r="J18" i="4" s="1"/>
  <c r="J22" i="4" a="1"/>
  <c r="J22" i="4" s="1"/>
  <c r="I22" i="4" s="1"/>
  <c r="J20" i="4" a="1"/>
  <c r="J20" i="4" s="1"/>
  <c r="I20" i="4" s="1"/>
  <c r="J19" i="4" a="1"/>
  <c r="J19" i="4" s="1"/>
  <c r="I19" i="4" s="1"/>
  <c r="J23" i="4" a="1"/>
  <c r="J23" i="4" s="1"/>
  <c r="I23" i="4" s="1"/>
  <c r="J15" i="4" a="1"/>
  <c r="J15" i="4" s="1"/>
  <c r="I15" i="4" s="1"/>
  <c r="J17" i="4" a="1"/>
  <c r="J17" i="4" s="1"/>
  <c r="I17" i="4" s="1"/>
  <c r="I25" i="4"/>
  <c r="J16" i="4" a="1"/>
  <c r="J16" i="4" s="1"/>
  <c r="I16" i="4" s="1"/>
  <c r="I24" i="4"/>
  <c r="I26" i="4"/>
  <c r="H31" i="4" l="1" a="1"/>
  <c r="H31" i="4" s="1"/>
  <c r="H37" i="4" a="1"/>
  <c r="H37" i="4" s="1"/>
  <c r="H33" i="4" a="1"/>
  <c r="H33" i="4" s="1"/>
  <c r="H36" i="4" a="1"/>
  <c r="H36" i="4" s="1"/>
  <c r="H32" i="4" a="1"/>
  <c r="H32" i="4" s="1"/>
  <c r="H35" i="4" a="1"/>
  <c r="H35" i="4" s="1"/>
  <c r="H34" i="4" a="1"/>
  <c r="H34" i="4" s="1"/>
  <c r="I18" i="4"/>
  <c r="D32" i="4" l="1"/>
  <c r="H39" i="4" s="1"/>
  <c r="H38" i="4"/>
  <c r="H29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<sst xmlns="http://schemas.openxmlformats.org/spreadsheetml/2006/main" count="164" uniqueCount="159">
  <si>
    <t>Anleitung - Instruction</t>
  </si>
  <si>
    <t>Allgemeine Information:
- weisse Felder können nicht editiert werden
- hellgraue Felder erwarten eine Eingabe (Text oder Zahl)
- dunkelgraue Felder erwarten eine Auswahl aus der Liste</t>
  </si>
  <si>
    <t>1. Sprache wählen</t>
  </si>
  <si>
    <t>1. Choisir la langue</t>
  </si>
  <si>
    <t>4. Ausgaben einfüllen</t>
  </si>
  <si>
    <t>4. Remplir les dépenses</t>
  </si>
  <si>
    <t xml:space="preserve">  - Aussagekräftige Beschreibung</t>
  </si>
  <si>
    <t xml:space="preserve">  - Für jeden Betrag genau eine Zeile verwenden</t>
  </si>
  <si>
    <t xml:space="preserve">  - Un montant par ligne</t>
  </si>
  <si>
    <t xml:space="preserve">  - Jedem Eintrag eine Kostenart zuweisen --&gt; (1)</t>
  </si>
  <si>
    <t xml:space="preserve">  - Attribuer un type de frais dans chaque ligne utilisée</t>
  </si>
  <si>
    <t xml:space="preserve">  - Falls nicht CHF, Fremdwährung auswählen --&gt; (2)</t>
  </si>
  <si>
    <t xml:space="preserve">  - Choisir la monnaie correcte, si la monnaie du reçu n'est pas CHF</t>
  </si>
  <si>
    <t xml:space="preserve">  - Betrag in der Währung des Belegs eintragen --&gt; (3)</t>
  </si>
  <si>
    <t xml:space="preserve">  - Ajouter le montant du reçu</t>
  </si>
  <si>
    <t xml:space="preserve">  - Allfällige zusätzliche Bemerkungen --&gt; (4)</t>
  </si>
  <si>
    <t xml:space="preserve">  - Si necessaire: ajouter des remarques</t>
  </si>
  <si>
    <t>6. Subvention anpassen (nur Athleten).
Bitte Platzierung im Wettkampf oder andere Gründe, welche die Subvention beeinflussen angeben (2) und (3)</t>
  </si>
  <si>
    <t>6. Ajuster la subvention (seulement les athlètes).
Veuillez indiquer la place dans la compétition ou d'autres raisons influençant la subvention (2) et (3)</t>
  </si>
  <si>
    <r>
      <t xml:space="preserve">7. Bitte </t>
    </r>
    <r>
      <rPr>
        <b/>
        <sz val="11"/>
        <color theme="1"/>
        <rFont val="Calibri"/>
        <family val="2"/>
        <scheme val="minor"/>
      </rPr>
      <t>ALLE</t>
    </r>
    <r>
      <rPr>
        <sz val="11"/>
        <color theme="1"/>
        <rFont val="Calibri"/>
        <family val="2"/>
        <scheme val="minor"/>
      </rPr>
      <t xml:space="preserve"> Zahlungsinformationen angeben und </t>
    </r>
    <r>
      <rPr>
        <b/>
        <sz val="11"/>
        <color theme="1"/>
        <rFont val="Calibri"/>
        <family val="2"/>
        <scheme val="minor"/>
      </rPr>
      <t>ALLE</t>
    </r>
    <r>
      <rPr>
        <sz val="11"/>
        <color theme="1"/>
        <rFont val="Calibri"/>
        <family val="2"/>
        <scheme val="minor"/>
      </rPr>
      <t xml:space="preserve"> Belege anfügen</t>
    </r>
  </si>
  <si>
    <r>
      <t xml:space="preserve">7. veuillez fournir </t>
    </r>
    <r>
      <rPr>
        <b/>
        <sz val="11"/>
        <color theme="1"/>
        <rFont val="Calibri"/>
        <family val="2"/>
        <scheme val="minor"/>
      </rPr>
      <t>TOUTES</t>
    </r>
    <r>
      <rPr>
        <sz val="11"/>
        <color theme="1"/>
        <rFont val="Calibri"/>
        <family val="2"/>
        <scheme val="minor"/>
      </rPr>
      <t xml:space="preserve"> les informations relatives au paiement et joindre </t>
    </r>
    <r>
      <rPr>
        <b/>
        <sz val="11"/>
        <color theme="1"/>
        <rFont val="Calibri"/>
        <family val="2"/>
        <scheme val="minor"/>
      </rPr>
      <t>TOUS</t>
    </r>
    <r>
      <rPr>
        <sz val="11"/>
        <color theme="1"/>
        <rFont val="Calibri"/>
        <family val="2"/>
        <scheme val="minor"/>
      </rPr>
      <t xml:space="preserve"> les reçus.</t>
    </r>
  </si>
  <si>
    <t>CHF</t>
  </si>
  <si>
    <t>Funktionär/Fonctionnaire</t>
  </si>
  <si>
    <t>EUR</t>
  </si>
  <si>
    <t>US$</t>
  </si>
  <si>
    <t>U20</t>
  </si>
  <si>
    <t>Reise/Voyage</t>
  </si>
  <si>
    <t>Unterkunft/Logement</t>
  </si>
  <si>
    <t>Verpflegung/Ravitaillement</t>
  </si>
  <si>
    <t>Startgeld/Frais d'engagement</t>
  </si>
  <si>
    <t>Diverses/Divers</t>
  </si>
  <si>
    <t>Pro Kostenart</t>
  </si>
  <si>
    <t>IBAN</t>
  </si>
  <si>
    <t>Kostenarten</t>
  </si>
  <si>
    <t>Kostenarten_DE</t>
  </si>
  <si>
    <t>Text_DE</t>
  </si>
  <si>
    <t>Text_FR</t>
  </si>
  <si>
    <t>Role_DE</t>
  </si>
  <si>
    <t>Category_DE</t>
  </si>
  <si>
    <t>Spesenabrechnungsformular</t>
  </si>
  <si>
    <t>Feuille de décompte</t>
  </si>
  <si>
    <t>Athlet/Athlète</t>
  </si>
  <si>
    <t>U17</t>
  </si>
  <si>
    <t>Name</t>
  </si>
  <si>
    <t>Nom</t>
  </si>
  <si>
    <t>Trainer/Entraîneur</t>
  </si>
  <si>
    <t>Turnierdatum</t>
  </si>
  <si>
    <t>Date du tournoi</t>
  </si>
  <si>
    <t>Kampfrichter/Arbitre</t>
  </si>
  <si>
    <t>U23</t>
  </si>
  <si>
    <t>Turnier (Name/Ort)</t>
  </si>
  <si>
    <t>Tournoi (Nom/Lieu)</t>
  </si>
  <si>
    <t>Elite</t>
  </si>
  <si>
    <t>Dépenses</t>
  </si>
  <si>
    <t>Véterans</t>
  </si>
  <si>
    <t>Kosten</t>
  </si>
  <si>
    <t>Coûts</t>
  </si>
  <si>
    <t>Währung</t>
  </si>
  <si>
    <t>Monnaie</t>
  </si>
  <si>
    <t>Betrag in Belegwährung</t>
  </si>
  <si>
    <t>Montant en monnaie du reçu</t>
  </si>
  <si>
    <t>in CHF</t>
  </si>
  <si>
    <t>en CHF</t>
  </si>
  <si>
    <t>Beschreibung und Bemerkungen</t>
  </si>
  <si>
    <t>Description et remarques</t>
  </si>
  <si>
    <t>Fremdwährung</t>
  </si>
  <si>
    <t>Monnaie étrangère</t>
  </si>
  <si>
    <t>Kostenart</t>
  </si>
  <si>
    <t>Type de frais</t>
  </si>
  <si>
    <t>Umrechnungstabelle</t>
  </si>
  <si>
    <t>Table d'échange</t>
  </si>
  <si>
    <t>Subvention (gemäss Elitesportplanung)</t>
  </si>
  <si>
    <t>Subvention (selon planification sport d'élite)</t>
  </si>
  <si>
    <t>Platzierung im Wettkampf</t>
  </si>
  <si>
    <t>Classement</t>
  </si>
  <si>
    <t>Name der Bank / Post</t>
  </si>
  <si>
    <t>Nom de la banque / poste</t>
  </si>
  <si>
    <t>Name und Adresse des Kontoinhabers</t>
  </si>
  <si>
    <t>Nom et adresse du titulaire du compte</t>
  </si>
  <si>
    <t>Datum</t>
  </si>
  <si>
    <t>Date</t>
  </si>
  <si>
    <t>Eigenleistung</t>
  </si>
  <si>
    <t>Contribution personelle</t>
  </si>
  <si>
    <t>Diese Abrechnung ist vollständig ausgefüllt. Mit der Einreichung wird deren Korrektheit bestätigt.</t>
  </si>
  <si>
    <t>Cette déclaration est complétée dans son intégralité. Son régularité est confirmée par sa soumission.</t>
  </si>
  <si>
    <t>Sprache</t>
  </si>
  <si>
    <t>Langue</t>
  </si>
  <si>
    <t>Fehlerhaft</t>
  </si>
  <si>
    <t>Incorrect</t>
  </si>
  <si>
    <t>Bemerkungen (v.a. wenn Rolle = Funktionär)</t>
  </si>
  <si>
    <t>Remarques (surtout si rôle = fonctionnaire)</t>
  </si>
  <si>
    <t>Rolle</t>
  </si>
  <si>
    <t>Rôle</t>
  </si>
  <si>
    <t>Kategorie</t>
  </si>
  <si>
    <t>Catégorie</t>
  </si>
  <si>
    <t>weitere Währung / autres monnaie</t>
  </si>
  <si>
    <t>Ausgaben</t>
  </si>
  <si>
    <t>Anzahl</t>
  </si>
  <si>
    <t>Nombre</t>
  </si>
  <si>
    <t>Remarque: Indemnisation des arbitres selon la directive "indemnisations des arbitres"</t>
  </si>
  <si>
    <t>Hinweis: Entschädigungssatz für Kampfrichter gemäss Weisung "indemnisation des Arbitres"</t>
  </si>
  <si>
    <t>Bitte dieses Formular für jeden Gebrauch neu von der Webseite www.swiss-fencing.ch herunterladen!</t>
  </si>
  <si>
    <t>## Fehler ## - Bitte Kostenart eintragen!</t>
  </si>
  <si>
    <t>## Fehler ## - Bitte Anzahl eintragen!</t>
  </si>
  <si>
    <t>## Fehler ## - Bei dieser Kostenart ist die Eingabe einer Anzahl nicht möglich</t>
  </si>
  <si>
    <t>## Erreur ## - Remplir type de frais!</t>
  </si>
  <si>
    <t>## Erreur ## - Remplir le nombre!</t>
  </si>
  <si>
    <t>Informations générales
- les champs blancs ne peuvent pas être mpdifiés
- les champs gris clair attendent une saisie (texte ou nombre)
- les champs gris foncé attendent une sélection dans la liste</t>
  </si>
  <si>
    <t>3. Fremdwährungen eintagen (bis 5 Fremdwährungen sind möglich). Wenn weitere Währungen verwendet werden sollen, bitte die entsprechenden Texte (Währung X/monnaie X) ersetzen</t>
  </si>
  <si>
    <t>3. Ajouter les monnaies étrangères (max 5 monnaies étrangères possibles) Si d'autres monnaies sont utilisées, remplacer les textes correspondants (Währung X/monnaie X).</t>
  </si>
  <si>
    <t xml:space="preserve">  - Description significative </t>
  </si>
  <si>
    <t>DE</t>
  </si>
  <si>
    <t>Veuillez télécharger à nouveau ce formulaire sur le site www.swiss-fencing.ch pour chaque utilisation !</t>
  </si>
  <si>
    <t>Veuillez soumettre ce formulaire en format XLSX à invoice@swiss-fencing.ch (NE PAS convertir en PDF)</t>
  </si>
  <si>
    <t>Dieses Formular bitte als XLSX an invoice@swiss-fencing.ch einreichen (NICHT in PDF umwandeln)</t>
  </si>
  <si>
    <t>Medical</t>
  </si>
  <si>
    <t>Angestellter/Employé</t>
  </si>
  <si>
    <t>Enschädigung in EUR</t>
  </si>
  <si>
    <t>Betrag ohne Kostenart</t>
  </si>
  <si>
    <t>Entschädigung ohne Anzahl</t>
  </si>
  <si>
    <t>Boolean_DE</t>
  </si>
  <si>
    <t>Ja/Oui</t>
  </si>
  <si>
    <t>Nein/Non</t>
  </si>
  <si>
    <t>Arbeitsvertrag Swiss Fencing</t>
  </si>
  <si>
    <t>Contrat de travail Swiss Fencing</t>
  </si>
  <si>
    <t>Tagessatz/Taux journalier</t>
  </si>
  <si>
    <t>Stundensatz/Taux horaire</t>
  </si>
  <si>
    <t>Salär (nur wenn Angestellter Swiss Fencing)</t>
  </si>
  <si>
    <t>Salaire (seulement pour de employés Swiss Fencing)</t>
  </si>
  <si>
    <t>Remboursement</t>
  </si>
  <si>
    <t>Vergütung</t>
  </si>
  <si>
    <t>2. Stammdaten ausfüllen
     (auch Name!)</t>
  </si>
  <si>
    <t>2. Remplir les données de base
     (pensez aussi au nom!)</t>
  </si>
  <si>
    <t>5. Wurden im Formular Fehler eingegeben, wird die fehlerhafte Zeile
      dunkelrot mit gelber Schrift hervorgehoben. Der Totalbetrag kann
      aufgrund des Fehlers #N/A nicht berechnet werden. Eine Fehler-
      meldung wird unterhalb der Erfassungstabelle angezeigt.
      Mögliche Fehler sind:
    - Fehlende Kostenart
    - Fehlende Anzahl bei Kostenart "Tagessatz" oder "Stundensatz" (Falls nicht 
      Tagessatz oder Stundensatz, effektiven Betrag und Anzahl = 1 eintragen)
    - Anzahl eingetragen, obwohl Kostandart nicht gleich Entschädigung
    - Kostenart "Entschädigung" mit Fremdwährung</t>
  </si>
  <si>
    <t>5. Si des erreurs ont été saisies dans le formulaire, la ligne incorrecte sera 
    marquée en rouge foncé avec des lettres jaunes. Le montant total ne peut
    donc pas être calculé à cause de l'erreur #N/A.  Un message d'erreur
    s'affiche sous le tableau des entrées.
    Les erreurs possibles sont les suivantes :
    - Type de coût manquant
    - Numéro manquant pour le type de coût "Taux journalier" ou "Taux
      horaire" (Si ce n'est pas un taux journalier ou horaire,
      entrer le montant effectif et le numéro = 1)
    - Numéro saisi, bien que le type de coût ne corresponde pas à la
      compensation.
    - Type de coût "Compensation" avec devise étrangère</t>
  </si>
  <si>
    <t>Begründung der Subvention (z.B. Teammember, 1. Rang im Einzel, etc.)</t>
  </si>
  <si>
    <t>Justification de la subvention (p.ex., membre d'une équipe, 1ère place en individuel, etc.)</t>
  </si>
  <si>
    <t>Total Ausgaben / Dépenses CHF</t>
  </si>
  <si>
    <t>Total Vergütung (Spesen + Salär), CHF</t>
  </si>
  <si>
    <t>Total Remboursement (Dépensess + Salaire), CHF</t>
  </si>
  <si>
    <t>ohne Betrag</t>
  </si>
  <si>
    <t>## Fehler ## - Tagessatz/Stundensatz kann ausschliesslich in CHF sein</t>
  </si>
  <si>
    <t>## Erreur ## - Taux journalier/horaire peut être uniquement en CHF</t>
  </si>
  <si>
    <t>Anzahl bei Kostenart, die keine Anzahl erlaubt</t>
  </si>
  <si>
    <t>## Erreur ## Ce type de frais ne permet pas de nombre</t>
  </si>
  <si>
    <t>## Fehler ## Bitte Betrag eingeben</t>
  </si>
  <si>
    <t>## Erreur ## Remplir le montant</t>
  </si>
  <si>
    <t>8. Dieses Formular, sowie alle Belege an invoice@swiss-fencing.ch senden!</t>
  </si>
  <si>
    <t>8. Envoyer ce formulaire ainsi que les reçus à invoice@swiss-fencing.ch!</t>
  </si>
  <si>
    <t>keine Beschreibung</t>
  </si>
  <si>
    <t>Bitte alle Fehler beheben (dunkelrot hinterlegte Felder mit gelber Schrift)</t>
  </si>
  <si>
    <t>Veuillez corriger toutes les erreurs (champs sur fond rouge foncé avec écriture jaune)</t>
  </si>
  <si>
    <t>Bitte das Formular an invoice@swiss-fencing.ch zurücksenden!</t>
  </si>
  <si>
    <t>Veuillez retourner le formulaire à invoice@swiss-fencing.ch !</t>
  </si>
  <si>
    <t>Bitte alle Belege auf den Reiter «Belege» kopieren - sonst keine Auszahlung!</t>
  </si>
  <si>
    <t>Veuillez copier tous les justificatifs dans l'onglet «Justificatifs» - sinon pas de paiement !</t>
  </si>
  <si>
    <t>Admin (für Angestellte/pour employés)</t>
  </si>
  <si>
    <t>Version 1.07</t>
  </si>
  <si>
    <t>Peter Muster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</si>
</sst>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A8AA"/>
        <bgColor indexed="64"/>
      </patternFill>
    </fill>
    <fill>
      <patternFill patternType="solid">
        <fgColor rgb="FFDA383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D9C9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1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0" xfId="0" applyFill="1"/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4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43" fontId="0" fillId="0" borderId="1" xfId="1" applyFont="1" applyBorder="1" applyAlignment="1">
      <alignment vertical="center"/>
    </xf>
    <xf numFmtId="0" fontId="6" fillId="5" borderId="7" xfId="0" applyFont="1" applyFill="1" applyBorder="1" applyAlignment="1">
      <alignment vertical="center"/>
    </xf>
    <xf numFmtId="0" fontId="7" fillId="5" borderId="3" xfId="0" applyFont="1" applyFill="1" applyBorder="1" applyAlignment="1">
      <alignment vertical="center"/>
    </xf>
    <xf numFmtId="43" fontId="0" fillId="3" borderId="1" xfId="1" applyFont="1" applyFill="1" applyBorder="1" applyAlignment="1" applyProtection="1">
      <alignment horizontal="right" vertical="center"/>
      <protection locked="0"/>
    </xf>
    <xf numFmtId="43" fontId="0" fillId="6" borderId="1" xfId="1" applyFont="1" applyFill="1" applyBorder="1" applyAlignment="1" applyProtection="1">
      <alignment vertical="center"/>
      <protection locked="0"/>
    </xf>
    <xf numFmtId="43" fontId="0" fillId="3" borderId="1" xfId="1" applyFont="1" applyFill="1" applyBorder="1" applyAlignment="1" applyProtection="1">
      <alignment vertical="center"/>
      <protection locked="0"/>
    </xf>
    <xf numFmtId="43" fontId="0" fillId="7" borderId="1" xfId="1" applyFont="1" applyFill="1" applyBorder="1" applyAlignment="1" applyProtection="1">
      <alignment vertical="center"/>
      <protection locked="0"/>
    </xf>
    <xf numFmtId="0" fontId="0" fillId="7" borderId="1" xfId="0" applyFont="1" applyFill="1" applyBorder="1" applyAlignment="1" applyProtection="1">
      <alignment vertical="center"/>
      <protection locked="0"/>
    </xf>
    <xf numFmtId="0" fontId="0" fillId="0" borderId="0" xfId="0" applyAlignment="1">
      <alignment horizontal="right" vertical="center"/>
    </xf>
    <xf numFmtId="0" fontId="0" fillId="3" borderId="0" xfId="0" applyFill="1" applyAlignment="1">
      <alignment wrapText="1"/>
    </xf>
    <xf numFmtId="0" fontId="0" fillId="0" borderId="15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3" fillId="3" borderId="7" xfId="0" applyFont="1" applyFill="1" applyBorder="1" applyAlignment="1" applyProtection="1">
      <alignment vertical="center"/>
      <protection locked="0"/>
    </xf>
    <xf numFmtId="0" fontId="3" fillId="3" borderId="8" xfId="0" applyFont="1" applyFill="1" applyBorder="1" applyAlignment="1" applyProtection="1">
      <alignment vertical="center"/>
      <protection locked="0"/>
    </xf>
    <xf numFmtId="43" fontId="0" fillId="3" borderId="1" xfId="1" applyFont="1" applyFill="1" applyBorder="1" applyAlignment="1" applyProtection="1">
      <alignment horizontal="right" vertical="center"/>
    </xf>
    <xf numFmtId="43" fontId="0" fillId="7" borderId="1" xfId="1" applyFont="1" applyFill="1" applyBorder="1" applyAlignment="1" applyProtection="1">
      <alignment vertical="center"/>
    </xf>
    <xf numFmtId="43" fontId="0" fillId="3" borderId="1" xfId="1" applyFont="1" applyFill="1" applyBorder="1" applyAlignment="1" applyProtection="1">
      <alignment vertical="center"/>
    </xf>
    <xf numFmtId="0" fontId="8" fillId="0" borderId="0" xfId="0" applyFont="1" applyAlignment="1">
      <alignment vertical="top"/>
    </xf>
    <xf numFmtId="0" fontId="0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0" fillId="0" borderId="13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22" xfId="0" applyBorder="1" applyAlignment="1">
      <alignment vertical="top"/>
    </xf>
    <xf numFmtId="0" fontId="0" fillId="0" borderId="25" xfId="0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18" xfId="0" applyBorder="1" applyAlignment="1">
      <alignment vertical="top"/>
    </xf>
    <xf numFmtId="0" fontId="0" fillId="0" borderId="0" xfId="0" applyAlignment="1">
      <alignment vertical="top" wrapText="1"/>
    </xf>
    <xf numFmtId="0" fontId="0" fillId="5" borderId="9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4" borderId="28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6" fillId="5" borderId="9" xfId="0" applyFont="1" applyFill="1" applyBorder="1" applyAlignment="1">
      <alignment vertical="center"/>
    </xf>
    <xf numFmtId="0" fontId="3" fillId="4" borderId="7" xfId="0" applyFont="1" applyFill="1" applyBorder="1" applyAlignment="1">
      <alignment horizontal="right" vertical="center"/>
    </xf>
    <xf numFmtId="0" fontId="13" fillId="4" borderId="5" xfId="0" applyFont="1" applyFill="1" applyBorder="1" applyAlignment="1">
      <alignment vertical="center"/>
    </xf>
    <xf numFmtId="43" fontId="13" fillId="4" borderId="6" xfId="1" applyFont="1" applyFill="1" applyBorder="1" applyAlignment="1">
      <alignment horizontal="right" vertical="center"/>
    </xf>
    <xf numFmtId="43" fontId="0" fillId="8" borderId="1" xfId="1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43" fontId="5" fillId="0" borderId="1" xfId="1" applyFont="1" applyFill="1" applyBorder="1" applyAlignment="1" applyProtection="1">
      <alignment horizontal="right" vertical="center"/>
      <protection locked="0"/>
    </xf>
    <xf numFmtId="43" fontId="5" fillId="3" borderId="1" xfId="1" applyFont="1" applyFill="1" applyBorder="1" applyAlignment="1" applyProtection="1">
      <alignment vertical="center"/>
      <protection locked="0"/>
    </xf>
    <xf numFmtId="43" fontId="5" fillId="0" borderId="1" xfId="1" applyFont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43" fontId="8" fillId="2" borderId="6" xfId="1" applyNumberFormat="1" applyFont="1" applyFill="1" applyBorder="1" applyAlignment="1">
      <alignment horizontal="right" vertical="center"/>
    </xf>
    <xf numFmtId="0" fontId="8" fillId="2" borderId="3" xfId="0" applyFont="1" applyFill="1" applyBorder="1" applyAlignment="1">
      <alignment vertical="center"/>
    </xf>
    <xf numFmtId="2" fontId="7" fillId="5" borderId="4" xfId="1" applyNumberFormat="1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2" borderId="29" xfId="0" applyFont="1" applyFill="1" applyBorder="1" applyAlignment="1">
      <alignment horizontal="right" vertical="center"/>
    </xf>
    <xf numFmtId="0" fontId="2" fillId="2" borderId="30" xfId="0" applyFont="1" applyFill="1" applyBorder="1" applyAlignment="1">
      <alignment horizontal="right" vertical="center"/>
    </xf>
    <xf numFmtId="0" fontId="2" fillId="2" borderId="31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32" xfId="0" applyFont="1" applyFill="1" applyBorder="1" applyAlignment="1">
      <alignment horizontal="right" vertical="top"/>
    </xf>
    <xf numFmtId="0" fontId="3" fillId="4" borderId="10" xfId="0" applyFont="1" applyFill="1" applyBorder="1" applyAlignment="1">
      <alignment horizontal="right" vertical="top"/>
    </xf>
    <xf numFmtId="0" fontId="3" fillId="4" borderId="0" xfId="0" applyFont="1" applyFill="1" applyBorder="1" applyAlignment="1">
      <alignment horizontal="right" vertical="top"/>
    </xf>
    <xf numFmtId="0" fontId="3" fillId="4" borderId="11" xfId="0" applyFont="1" applyFill="1" applyBorder="1" applyAlignment="1">
      <alignment horizontal="right" vertical="top"/>
    </xf>
    <xf numFmtId="0" fontId="3" fillId="4" borderId="33" xfId="0" applyFont="1" applyFill="1" applyBorder="1" applyAlignment="1">
      <alignment horizontal="right" vertical="top"/>
    </xf>
    <xf numFmtId="0" fontId="3" fillId="4" borderId="12" xfId="0" applyFont="1" applyFill="1" applyBorder="1" applyAlignment="1">
      <alignment horizontal="right" vertical="top"/>
    </xf>
    <xf numFmtId="0" fontId="14" fillId="0" borderId="27" xfId="0" applyFont="1" applyFill="1" applyBorder="1" applyAlignment="1">
      <alignment vertical="center"/>
    </xf>
    <xf numFmtId="0" fontId="0" fillId="3" borderId="7" xfId="0" applyFont="1" applyFill="1" applyBorder="1" applyAlignment="1" applyProtection="1">
      <alignment vertical="center" wrapText="1"/>
      <protection locked="0"/>
    </xf>
    <xf numFmtId="0" fontId="0" fillId="3" borderId="9" xfId="0" applyFont="1" applyFill="1" applyBorder="1" applyAlignment="1" applyProtection="1">
      <alignment vertical="center" wrapText="1"/>
      <protection locked="0"/>
    </xf>
    <xf numFmtId="0" fontId="0" fillId="3" borderId="8" xfId="0" applyFont="1" applyFill="1" applyBorder="1" applyAlignment="1" applyProtection="1">
      <alignment vertical="center" wrapText="1"/>
      <protection locked="0"/>
    </xf>
    <xf numFmtId="0" fontId="2" fillId="2" borderId="7" xfId="0" applyFont="1" applyFill="1" applyBorder="1" applyAlignment="1">
      <alignment horizontal="right" vertical="center"/>
    </xf>
    <xf numFmtId="0" fontId="2" fillId="2" borderId="9" xfId="0" applyFont="1" applyFill="1" applyBorder="1" applyAlignment="1">
      <alignment horizontal="right" vertical="center"/>
    </xf>
    <xf numFmtId="0" fontId="2" fillId="2" borderId="8" xfId="0" applyFont="1" applyFill="1" applyBorder="1" applyAlignment="1">
      <alignment horizontal="right" vertical="center"/>
    </xf>
    <xf numFmtId="0" fontId="10" fillId="0" borderId="32" xfId="0" applyFont="1" applyBorder="1" applyAlignment="1">
      <alignment vertical="center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0" fillId="3" borderId="7" xfId="0" applyNumberFormat="1" applyFont="1" applyFill="1" applyBorder="1" applyAlignment="1" applyProtection="1">
      <alignment horizontal="center" vertical="center"/>
      <protection locked="0"/>
    </xf>
    <xf numFmtId="14" fontId="0" fillId="3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14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43" fontId="0" fillId="7" borderId="7" xfId="1" applyFont="1" applyFill="1" applyBorder="1" applyAlignment="1" applyProtection="1">
      <alignment vertical="center"/>
      <protection locked="0"/>
    </xf>
    <xf numFmtId="43" fontId="0" fillId="7" borderId="8" xfId="1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>
      <alignment vertical="center"/>
    </xf>
    <xf numFmtId="9" fontId="2" fillId="7" borderId="1" xfId="2" applyFont="1" applyFill="1" applyBorder="1" applyAlignment="1" applyProtection="1">
      <alignment horizontal="center" vertical="center"/>
      <protection locked="0"/>
    </xf>
    <xf numFmtId="164" fontId="0" fillId="3" borderId="1" xfId="1" applyNumberFormat="1" applyFont="1" applyFill="1" applyBorder="1" applyAlignment="1" applyProtection="1">
      <alignment vertical="center"/>
      <protection locked="0"/>
    </xf>
    <xf numFmtId="43" fontId="0" fillId="3" borderId="2" xfId="1" applyFont="1" applyFill="1" applyBorder="1" applyAlignment="1" applyProtection="1">
      <alignment vertical="center"/>
      <protection locked="0"/>
    </xf>
    <xf numFmtId="43" fontId="0" fillId="2" borderId="3" xfId="1" applyFont="1" applyFill="1" applyBorder="1" applyAlignment="1">
      <alignment horizontal="center" vertical="center"/>
    </xf>
    <xf numFmtId="43" fontId="0" fillId="2" borderId="4" xfId="1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23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20" xfId="0" applyBorder="1" applyAlignment="1">
      <alignment horizontal="center" vertical="top"/>
    </xf>
  </cellXfs>
  <cellStyles count="3">
    <cellStyle name="Comma" xfId="1" builtinId="3"/>
    <cellStyle name="Normal" xfId="0" builtinId="0"/>
    <cellStyle name="Per cent" xfId="2" builtinId="5"/>
  </cellStyles>
  <dxfs count="26">
    <dxf>
      <font>
        <color rgb="FF006100"/>
      </font>
      <fill>
        <patternFill>
          <bgColor rgb="FFC6EFCE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color theme="0"/>
      </font>
      <fill>
        <patternFill>
          <bgColor theme="6" tint="-0.499984740745262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 val="0"/>
        <color theme="6" tint="-0.499984740745262"/>
      </font>
      <fill>
        <patternFill>
          <bgColor rgb="FFFFFD7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/>
        <color rgb="FFFFFF0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/>
        <color rgb="FFFFFF0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  <dxf>
      <font>
        <b/>
        <i/>
        <color rgb="FFFFFF0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9FF9D"/>
      <color rgb="FFEEFFA0"/>
      <color rgb="FFFFFD78"/>
      <color rgb="FFF9D9C9"/>
      <color rgb="FFFCC2C3"/>
      <color rgb="FFFFA8AA"/>
      <color rgb="FFFFFC00"/>
      <color rgb="FFDA3833"/>
      <color rgb="FFD5D5D5"/>
      <color rgb="FF7400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tiff"/><Relationship Id="rId1" Type="http://schemas.openxmlformats.org/officeDocument/2006/relationships/image" Target="../media/image9.tiff"/><Relationship Id="rId6" Type="http://schemas.openxmlformats.org/officeDocument/2006/relationships/image" Target="../media/image14.tiff"/><Relationship Id="rId5" Type="http://schemas.openxmlformats.org/officeDocument/2006/relationships/image" Target="../media/image13.jpeg"/><Relationship Id="rId4" Type="http://schemas.openxmlformats.org/officeDocument/2006/relationships/image" Target="../media/image12.png"/><Relationship Id="rId9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2032001</xdr:colOff>
      <xdr:row>3</xdr:row>
      <xdr:rowOff>5958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11C12-D4D3-E249-9607-FDDED346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032000" cy="7425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774700</xdr:colOff>
      <xdr:row>0</xdr:row>
      <xdr:rowOff>0</xdr:rowOff>
    </xdr:from>
    <xdr:to>
      <xdr:col>54</xdr:col>
      <xdr:colOff>452976</xdr:colOff>
      <xdr:row>52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1ECD3-4C12-D74F-9EA2-C9366851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222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76200</xdr:colOff>
      <xdr:row>0</xdr:row>
      <xdr:rowOff>0</xdr:rowOff>
    </xdr:from>
    <xdr:to>
      <xdr:col>47</xdr:col>
      <xdr:colOff>579976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1F7B7E-FCDC-CF4A-AC0E-DAE6A06E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2707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31</xdr:col>
      <xdr:colOff>381000</xdr:colOff>
      <xdr:row>0</xdr:row>
      <xdr:rowOff>0</xdr:rowOff>
    </xdr:from>
    <xdr:to>
      <xdr:col>40</xdr:col>
      <xdr:colOff>723900</xdr:colOff>
      <xdr:row>52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4B2CE1-CE25-C148-B7A2-76DFE800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7150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381000</xdr:colOff>
      <xdr:row>0</xdr:row>
      <xdr:rowOff>0</xdr:rowOff>
    </xdr:from>
    <xdr:to>
      <xdr:col>31</xdr:col>
      <xdr:colOff>59276</xdr:colOff>
      <xdr:row>52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CF7DE6-D941-D24A-A4E1-EF6C9DAD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420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0</xdr:row>
      <xdr:rowOff>0</xdr:rowOff>
    </xdr:from>
    <xdr:to>
      <xdr:col>23</xdr:col>
      <xdr:colOff>325976</xdr:colOff>
      <xdr:row>52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C87654-9BBD-F44D-BAAC-F8CADECC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047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0</xdr:row>
      <xdr:rowOff>0</xdr:rowOff>
    </xdr:from>
    <xdr:to>
      <xdr:col>15</xdr:col>
      <xdr:colOff>681576</xdr:colOff>
      <xdr:row>52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D60C9B-B7F8-6D4D-82E8-33A6183C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56300" y="0"/>
          <a:ext cx="710777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52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163DD-025A-9F40-9D86-B3FED9404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820058</xdr:colOff>
      <xdr:row>5</xdr:row>
      <xdr:rowOff>95227</xdr:rowOff>
    </xdr:from>
    <xdr:to>
      <xdr:col>2</xdr:col>
      <xdr:colOff>3614058</xdr:colOff>
      <xdr:row>5</xdr:row>
      <xdr:rowOff>1503112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6C554-FF28-914D-92AB-41AB2D5B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487" y="1800656"/>
          <a:ext cx="7039428" cy="14078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756457</xdr:colOff>
      <xdr:row>7</xdr:row>
      <xdr:rowOff>169353</xdr:rowOff>
    </xdr:from>
    <xdr:to>
      <xdr:col>2</xdr:col>
      <xdr:colOff>3556001</xdr:colOff>
      <xdr:row>7</xdr:row>
      <xdr:rowOff>2040513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34AFE-5EF6-4049-A356-C538548C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7886" y="3933996"/>
          <a:ext cx="7044972" cy="187116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1676400</xdr:colOff>
      <xdr:row>9</xdr:row>
      <xdr:rowOff>25400</xdr:rowOff>
    </xdr:from>
    <xdr:to>
      <xdr:col>2</xdr:col>
      <xdr:colOff>2362474</xdr:colOff>
      <xdr:row>9</xdr:row>
      <xdr:rowOff>1485900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17073B-4A48-4141-8BDF-B91B99428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1900" y="7264400"/>
          <a:ext cx="4927874" cy="14605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0</xdr:colOff>
      <xdr:row>17</xdr:row>
      <xdr:rowOff>33020</xdr:rowOff>
    </xdr:from>
    <xdr:to>
      <xdr:col>3</xdr:col>
      <xdr:colOff>0</xdr:colOff>
      <xdr:row>17</xdr:row>
      <xdr:rowOff>1727200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001A38-4D62-C947-8D5C-815A57DC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500" y="10129520"/>
          <a:ext cx="8470900" cy="169418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57214</xdr:colOff>
      <xdr:row>19</xdr:row>
      <xdr:rowOff>88900</xdr:rowOff>
    </xdr:from>
    <xdr:to>
      <xdr:col>2</xdr:col>
      <xdr:colOff>4164886</xdr:colOff>
      <xdr:row>19</xdr:row>
      <xdr:rowOff>3213100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EC4C2F-5FD0-A04D-8985-4520EDBD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014" y="14338300"/>
          <a:ext cx="8349472" cy="31242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749300</xdr:colOff>
      <xdr:row>21</xdr:row>
      <xdr:rowOff>79985</xdr:rowOff>
    </xdr:from>
    <xdr:to>
      <xdr:col>2</xdr:col>
      <xdr:colOff>3695700</xdr:colOff>
      <xdr:row>21</xdr:row>
      <xdr:rowOff>997203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68797D-56A9-F944-9CE8-63745F27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29" y="17542485"/>
          <a:ext cx="7191828" cy="91721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723900</xdr:colOff>
      <xdr:row>23</xdr:row>
      <xdr:rowOff>64847</xdr:rowOff>
    </xdr:from>
    <xdr:to>
      <xdr:col>2</xdr:col>
      <xdr:colOff>3711575</xdr:colOff>
      <xdr:row>23</xdr:row>
      <xdr:rowOff>2015349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3E38419-1EF3-154C-BE28-A5D0A13C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1700" y="20003847"/>
          <a:ext cx="7229475" cy="195050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3355990</xdr:colOff>
      <xdr:row>3</xdr:row>
      <xdr:rowOff>564445</xdr:rowOff>
    </xdr:from>
    <xdr:to>
      <xdr:col>1</xdr:col>
      <xdr:colOff>3710320</xdr:colOff>
      <xdr:row>3</xdr:row>
      <xdr:rowOff>795283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7D19E66-C7EC-FF42-AC4E-067B544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33913" y="1251595"/>
          <a:ext cx="868680" cy="230838"/>
        </a:xfrm>
        <a:prstGeom prst="rect">
          <a:avLst/>
        </a:prstGeom>
      </xdr:spPr>
    </xdr:pic>
    <xdr:clientData/>
  </xdr:twoCellAnchor>
  <xdr:twoCellAnchor editAs="oneCell">
    <xdr:from>
      <xdr:col>1</xdr:col>
      <xdr:colOff>3355990</xdr:colOff>
      <xdr:row>3</xdr:row>
      <xdr:rowOff>361980</xdr:rowOff>
    </xdr:from>
    <xdr:to>
      <xdr:col>1</xdr:col>
      <xdr:colOff>3712848</xdr:colOff>
      <xdr:row>3</xdr:row>
      <xdr:rowOff>595120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DBCEC3A-2E37-0D48-861F-B1AE72FB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3913" y="1049130"/>
          <a:ext cx="871208" cy="233140"/>
        </a:xfrm>
        <a:prstGeom prst="rect">
          <a:avLst/>
        </a:prstGeom>
      </xdr:spPr>
    </xdr:pic>
    <xdr:clientData/>
  </xdr:twoCellAnchor>
  <xdr:twoCellAnchor editAs="oneCell">
    <xdr:from>
      <xdr:col>2</xdr:col>
      <xdr:colOff>3543856</xdr:colOff>
      <xdr:row>3</xdr:row>
      <xdr:rowOff>564445</xdr:rowOff>
    </xdr:from>
    <xdr:to>
      <xdr:col>2</xdr:col>
      <xdr:colOff>3898186</xdr:colOff>
      <xdr:row>3</xdr:row>
      <xdr:rowOff>795283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DC93D16-7122-7941-949D-DE94CC220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70713" y="1253874"/>
          <a:ext cx="354330" cy="230838"/>
        </a:xfrm>
        <a:prstGeom prst="rect">
          <a:avLst/>
        </a:prstGeom>
      </xdr:spPr>
    </xdr:pic>
    <xdr:clientData/>
  </xdr:twoCellAnchor>
  <xdr:twoCellAnchor editAs="oneCell">
    <xdr:from>
      <xdr:col>2</xdr:col>
      <xdr:colOff>3543856</xdr:colOff>
      <xdr:row>3</xdr:row>
      <xdr:rowOff>361980</xdr:rowOff>
    </xdr:from>
    <xdr:to>
      <xdr:col>2</xdr:col>
      <xdr:colOff>3900714</xdr:colOff>
      <xdr:row>3</xdr:row>
      <xdr:rowOff>595120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565A29E-2189-2A41-8B99-130DCF4F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0713" y="1051409"/>
          <a:ext cx="356858" cy="233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44"/>
  <sheetViews>
    <sheetView tabSelected="1" zoomScaleNormal="100" workbookViewId="0">
      <selection activeCell="D5" sqref="D5:E5"/>
    </sheetView>
  </sheetViews>
  <sheetFormatPr baseColWidth="10" defaultColWidth="10.83203125" defaultRowHeight="15" x14ac:dyDescent="0.2"/>
  <cols>
    <col min="1" max="1" width="55.1640625" style="5" customWidth="1"/>
    <col min="2" max="2" width="12.6640625" style="5" customWidth="1"/>
    <col min="3" max="3" width="12.83203125" style="5" customWidth="1"/>
    <col min="4" max="4" width="22.6640625" style="5" customWidth="1"/>
    <col min="5" max="5" width="10.83203125" style="5" customWidth="1"/>
    <col min="6" max="6" width="1" style="5" customWidth="1"/>
    <col min="7" max="7" width="27.5" style="5" customWidth="1"/>
    <col min="8" max="8" width="24.5" style="5" customWidth="1"/>
    <col min="9" max="9" width="14.6640625" style="5" customWidth="1"/>
    <col min="10" max="16" width="14.6640625" style="5" hidden="1" customWidth="1"/>
    <col min="17" max="16384" width="10.83203125" style="5"/>
  </cols>
  <sheetData>
    <row r="1" spans="1:18" ht="26" x14ac:dyDescent="0.2">
      <c r="D1" s="90" t="str">
        <f ca="1">OFFSET(Text_DE,0,IF(Language="DE",0,1),1,1)</f>
        <v>Spesenabrechnungsformular</v>
      </c>
      <c r="E1" s="90"/>
      <c r="F1" s="90"/>
      <c r="G1" s="90"/>
      <c r="H1" s="90"/>
      <c r="I1" s="17" t="s">
        <v>157</v>
      </c>
    </row>
    <row r="2" spans="1:18" ht="16" x14ac:dyDescent="0.2">
      <c r="D2" s="42" t="str">
        <f ca="1">OFFSET(Text_DE,34,IF(Language="DE",0,1),1,1)</f>
        <v>Bitte dieses Formular für jeden Gebrauch neu von der Webseite www.swiss-fencing.ch herunterladen!</v>
      </c>
      <c r="E2" s="42"/>
      <c r="F2" s="42"/>
      <c r="G2" s="42"/>
      <c r="H2" s="42"/>
    </row>
    <row r="3" spans="1:18" ht="16" x14ac:dyDescent="0.2">
      <c r="D3" s="89" t="str">
        <f ca="1">OFFSET(Text_DE,35,IF(Language="DE",0,1),1,1)</f>
        <v>Dieses Formular bitte als XLSX an invoice@swiss-fencing.ch einreichen (NICHT in PDF umwandeln)</v>
      </c>
      <c r="E3" s="89"/>
      <c r="F3" s="89"/>
      <c r="G3" s="89"/>
      <c r="H3" s="89"/>
      <c r="Q3" s="8" t="str">
        <f ca="1">OFFSET(Text_DE,24,IF(Language="DE",0,1),1,1)</f>
        <v>Sprache</v>
      </c>
      <c r="R3" s="13" t="s">
        <v>111</v>
      </c>
    </row>
    <row r="4" spans="1:18" ht="5" customHeight="1" x14ac:dyDescent="0.2"/>
    <row r="5" spans="1:18" ht="25" customHeight="1" x14ac:dyDescent="0.2">
      <c r="A5" s="81" t="str">
        <f ca="1">OFFSET(Text_DE,1,IF(Language="DE",0,1),1,1)</f>
        <v>Name</v>
      </c>
      <c r="B5" s="82"/>
      <c r="C5" s="83"/>
      <c r="D5" s="95" t="s">
        <v>158</v>
      </c>
      <c r="E5" s="95"/>
      <c r="G5" s="4" t="s">
        <v>69</v>
      </c>
      <c r="H5" s="6" t="str">
        <f ca="1">OFFSET(Text_DE,11,IF(Language="DE",0,1),1,1)</f>
        <v>Fremdwährung</v>
      </c>
      <c r="I5" s="4" t="s">
        <v>21</v>
      </c>
    </row>
    <row r="6" spans="1:18" ht="2" hidden="1" customHeight="1" x14ac:dyDescent="0.2">
      <c r="A6" s="4"/>
      <c r="B6" s="44"/>
      <c r="C6" s="44"/>
      <c r="D6" s="21"/>
      <c r="E6" s="22"/>
      <c r="G6" s="23" t="s">
        <v>21</v>
      </c>
      <c r="H6" s="24">
        <v>1</v>
      </c>
      <c r="I6" s="25">
        <v>1</v>
      </c>
    </row>
    <row r="7" spans="1:18" ht="19.5" customHeight="1" x14ac:dyDescent="0.2">
      <c r="A7" s="87"/>
      <c r="B7" s="88"/>
      <c r="C7" s="46" t="str">
        <f ca="1">OFFSET(Text_DE,31,IF(Language="DE",0,1),1,1)</f>
        <v>Rolle</v>
      </c>
      <c r="D7" s="99" t="s">
        <v>41</v>
      </c>
      <c r="E7" s="100"/>
      <c r="G7" s="12" t="s">
        <v>23</v>
      </c>
      <c r="H7" s="15">
        <v>1</v>
      </c>
      <c r="I7" s="14">
        <v>0.98</v>
      </c>
    </row>
    <row r="8" spans="1:18" ht="19.5" customHeight="1" x14ac:dyDescent="0.2">
      <c r="A8" s="84" t="str">
        <f ca="1">OFFSET(Text_DE,2,IF(Language="DE",0,1),1,1)</f>
        <v>Turnierdatum</v>
      </c>
      <c r="B8" s="85"/>
      <c r="C8" s="86"/>
      <c r="D8" s="96"/>
      <c r="E8" s="97"/>
      <c r="G8" s="12" t="s">
        <v>24</v>
      </c>
      <c r="H8" s="15">
        <v>1</v>
      </c>
      <c r="I8" s="14">
        <v>1</v>
      </c>
    </row>
    <row r="9" spans="1:18" ht="19.5" customHeight="1" x14ac:dyDescent="0.2">
      <c r="A9" s="84" t="str">
        <f ca="1">OFFSET(Text_DE,3,IF(Language="DE",0,1),1,1)</f>
        <v>Turnier (Name/Ort)</v>
      </c>
      <c r="B9" s="85"/>
      <c r="C9" s="86"/>
      <c r="D9" s="93"/>
      <c r="E9" s="94"/>
      <c r="G9" s="12" t="s">
        <v>95</v>
      </c>
      <c r="H9" s="15">
        <v>1</v>
      </c>
      <c r="I9" s="14">
        <v>1</v>
      </c>
    </row>
    <row r="10" spans="1:18" ht="19.5" customHeight="1" x14ac:dyDescent="0.2">
      <c r="A10" s="84" t="str">
        <f ca="1">OFFSET(Text_DE,32,IF(Language="DE",0,1),1,1)</f>
        <v>Kategorie</v>
      </c>
      <c r="B10" s="85"/>
      <c r="C10" s="86"/>
      <c r="D10" s="99"/>
      <c r="E10" s="100"/>
      <c r="G10" s="12" t="s">
        <v>95</v>
      </c>
      <c r="H10" s="15">
        <v>1</v>
      </c>
      <c r="I10" s="14">
        <v>1</v>
      </c>
    </row>
    <row r="11" spans="1:18" ht="19" x14ac:dyDescent="0.2">
      <c r="A11" s="84" t="str">
        <f ca="1">OFFSET(Text_DE,30,IF(Language="DE",0,1),1,1)</f>
        <v>Bemerkungen (v.a. wenn Rolle = Funktionär)</v>
      </c>
      <c r="B11" s="85"/>
      <c r="C11" s="86"/>
      <c r="D11" s="98"/>
      <c r="E11" s="98"/>
      <c r="G11" s="12" t="s">
        <v>95</v>
      </c>
      <c r="H11" s="15">
        <v>1</v>
      </c>
      <c r="I11" s="14">
        <v>1</v>
      </c>
    </row>
    <row r="12" spans="1:18" ht="19" customHeight="1" x14ac:dyDescent="0.2"/>
    <row r="13" spans="1:18" ht="19" x14ac:dyDescent="0.2">
      <c r="A13" s="10" t="str">
        <f ca="1">OFFSET(Text_DE,4,IF(Language="DE",0,1),1,1)</f>
        <v>Ausgaben</v>
      </c>
      <c r="B13" s="45"/>
      <c r="C13" s="45"/>
      <c r="D13" s="40"/>
      <c r="E13" s="41"/>
      <c r="G13" s="107"/>
      <c r="H13" s="107"/>
      <c r="I13" s="108"/>
    </row>
    <row r="14" spans="1:18" ht="20" customHeight="1" x14ac:dyDescent="0.2">
      <c r="A14" s="81" t="str">
        <f ca="1">OFFSET(Text_DE,10,IF(Language="DE",0,1),1,1)</f>
        <v>Beschreibung und Bemerkungen</v>
      </c>
      <c r="B14" s="82"/>
      <c r="C14" s="83"/>
      <c r="D14" s="6" t="str">
        <f ca="1">OFFSET(Text_DE,12,IF(Language="DE",0,1),1,1)</f>
        <v>Kostenart</v>
      </c>
      <c r="E14" s="6" t="str">
        <f ca="1">OFFSET(Text_DE,6,IF(Language="DE",0,1),1,1)</f>
        <v>Währung</v>
      </c>
      <c r="G14" s="4" t="str">
        <f ca="1">OFFSET(Text_DE,9,IF(Language="DE",0,1),1,1)</f>
        <v>Anzahl</v>
      </c>
      <c r="H14" s="4" t="str">
        <f ca="1">OFFSET(Text_DE,7,IF(Language="DE",0,1),1,1)</f>
        <v>Betrag in Belegwährung</v>
      </c>
      <c r="I14" s="4" t="str">
        <f ca="1">OFFSET(Text_DE,8,IF(Language="DE",0,1),1,1)</f>
        <v>in CHF</v>
      </c>
      <c r="K14" s="5" t="s">
        <v>117</v>
      </c>
      <c r="L14" s="5" t="s">
        <v>118</v>
      </c>
      <c r="M14" s="5" t="s">
        <v>119</v>
      </c>
      <c r="N14" s="5" t="s">
        <v>143</v>
      </c>
      <c r="O14" s="5" t="s">
        <v>140</v>
      </c>
      <c r="P14" s="5" t="s">
        <v>149</v>
      </c>
    </row>
    <row r="15" spans="1:18" ht="17" customHeight="1" x14ac:dyDescent="0.2">
      <c r="A15" s="73"/>
      <c r="B15" s="74"/>
      <c r="C15" s="75"/>
      <c r="D15" s="16"/>
      <c r="E15" s="16"/>
      <c r="F15" s="50"/>
      <c r="G15" s="51"/>
      <c r="H15" s="52"/>
      <c r="I15" s="53">
        <f>IF(J15,NA(),IF(E15&lt;&gt;"",H15*VLOOKUP(E15,ForeignCurrency,3,FALSE)/VLOOKUP(E15,ForeignCurrency,2,FALSE),H15)*IF(OR(D15=Masterdata!$B$8,D15=Masterdata!$B$9),G15,1))</f>
        <v>0</v>
      </c>
      <c r="J15" s="5" cm="1">
        <f t="array" ref="J15">SUMPRODUCT((K15:P15=TRUE)*1)</f>
        <v>0</v>
      </c>
      <c r="K15" s="5" t="b">
        <f>AND(OR(D15=Masterdata!$B$8,D15=Masterdata!$B$9),E15&lt;&gt;"CHF",E15&lt;&gt;"")</f>
        <v>0</v>
      </c>
      <c r="L15" s="5" t="b">
        <f t="shared" ref="L15:L24" si="0">AND($D15="",$H15&lt;&gt;"")</f>
        <v>0</v>
      </c>
      <c r="M15" s="5" t="b">
        <f>AND(OR($D15=Masterdata!$B$8,$D15=Masterdata!$B$9),OR($G15="",$G15=0))</f>
        <v>0</v>
      </c>
      <c r="N15" s="5" t="b">
        <f>AND($D15&lt;&gt;Masterdata!$B$8,$D15&lt;&gt;Masterdata!$B$9,$G15&lt;&gt;0,$G15&lt;&gt;"")</f>
        <v>0</v>
      </c>
      <c r="O15" s="5" t="b">
        <f t="shared" ref="O15:O24" si="1">AND($D15&lt;&gt;"",$H15=0)</f>
        <v>0</v>
      </c>
      <c r="P15" s="5" t="b">
        <f t="shared" ref="P15:P24" si="2">AND(H15&lt;&gt;"",OR(A15="",A15="&lt;Text bitte ersetzen / prière de remplacer&gt;"))</f>
        <v>0</v>
      </c>
    </row>
    <row r="16" spans="1:18" ht="17" customHeight="1" x14ac:dyDescent="0.2">
      <c r="A16" s="73"/>
      <c r="B16" s="74"/>
      <c r="C16" s="75"/>
      <c r="D16" s="16"/>
      <c r="E16" s="16"/>
      <c r="F16" s="50"/>
      <c r="G16" s="51"/>
      <c r="H16" s="52"/>
      <c r="I16" s="53">
        <f>IF(J16,NA(),IF(E16&lt;&gt;"",H16*VLOOKUP(E16,ForeignCurrency,3,FALSE)/VLOOKUP(E16,ForeignCurrency,2,FALSE),H16)*IF(OR(D16=Masterdata!$B$8,D16=Masterdata!$B$9),G16,1))</f>
        <v>0</v>
      </c>
      <c r="J16" s="5" cm="1">
        <f t="array" ref="J16">SUMPRODUCT((K16:P16=TRUE)*1)</f>
        <v>0</v>
      </c>
      <c r="K16" s="5" t="b">
        <f>AND(OR(D16=Masterdata!$B$8,D16=Masterdata!$B$9),E16&lt;&gt;"CHF",E16&lt;&gt;"")</f>
        <v>0</v>
      </c>
      <c r="L16" s="5" t="b">
        <f t="shared" si="0"/>
        <v>0</v>
      </c>
      <c r="M16" s="5" t="b">
        <f>AND(OR($D16=Masterdata!$B$8,$D16=Masterdata!$B$9),OR($G16="",$G16=0))</f>
        <v>0</v>
      </c>
      <c r="N16" s="5" t="b">
        <f>AND($D16&lt;&gt;Masterdata!$B$8,$D16&lt;&gt;Masterdata!$B$9,$G16&lt;&gt;0,$G16&lt;&gt;"")</f>
        <v>0</v>
      </c>
      <c r="O16" s="5" t="b">
        <f t="shared" si="1"/>
        <v>0</v>
      </c>
      <c r="P16" s="5" t="b">
        <f t="shared" si="2"/>
        <v>0</v>
      </c>
    </row>
    <row r="17" spans="1:16" ht="17" customHeight="1" x14ac:dyDescent="0.2">
      <c r="A17" s="73"/>
      <c r="B17" s="74"/>
      <c r="C17" s="75"/>
      <c r="D17" s="16"/>
      <c r="E17" s="16"/>
      <c r="F17" s="50"/>
      <c r="G17" s="51"/>
      <c r="H17" s="52"/>
      <c r="I17" s="53">
        <f>IF(J17,NA(),IF(E17&lt;&gt;"",H17*VLOOKUP(E17,ForeignCurrency,3,FALSE)/VLOOKUP(E17,ForeignCurrency,2,FALSE),H17)*IF(OR(D17=Masterdata!$B$8,D17=Masterdata!$B$9),G17,1))</f>
        <v>0</v>
      </c>
      <c r="J17" s="5" cm="1">
        <f t="array" ref="J17">SUMPRODUCT((K17:P17=TRUE)*1)</f>
        <v>0</v>
      </c>
      <c r="K17" s="5" t="b">
        <f>AND(OR(D17=Masterdata!$B$8,D17=Masterdata!$B$9),E17&lt;&gt;"CHF",E17&lt;&gt;"")</f>
        <v>0</v>
      </c>
      <c r="L17" s="5" t="b">
        <f t="shared" si="0"/>
        <v>0</v>
      </c>
      <c r="M17" s="5" t="b">
        <f>AND(OR($D17=Masterdata!$B$8,$D17=Masterdata!$B$9),OR($G17="",$G17=0))</f>
        <v>0</v>
      </c>
      <c r="N17" s="5" t="b">
        <f>AND($D17&lt;&gt;Masterdata!$B$8,$D17&lt;&gt;Masterdata!$B$9,$G17&lt;&gt;0,$G17&lt;&gt;"")</f>
        <v>0</v>
      </c>
      <c r="O17" s="5" t="b">
        <f t="shared" si="1"/>
        <v>0</v>
      </c>
      <c r="P17" s="5" t="b">
        <f t="shared" si="2"/>
        <v>0</v>
      </c>
    </row>
    <row r="18" spans="1:16" ht="17" customHeight="1" x14ac:dyDescent="0.2">
      <c r="A18" s="73"/>
      <c r="B18" s="74"/>
      <c r="C18" s="75"/>
      <c r="D18" s="16"/>
      <c r="E18" s="16"/>
      <c r="F18" s="50"/>
      <c r="G18" s="51"/>
      <c r="H18" s="52"/>
      <c r="I18" s="53">
        <f>IF(J18,NA(),IF(E18&lt;&gt;"",H18*VLOOKUP(E18,ForeignCurrency,3,FALSE)/VLOOKUP(E18,ForeignCurrency,2,FALSE),H18)*IF(OR(D18=Masterdata!$B$8,D18=Masterdata!$B$9),G18,1))</f>
        <v>0</v>
      </c>
      <c r="J18" s="5" cm="1">
        <f t="array" ref="J18">SUMPRODUCT((K18:P18=TRUE)*1)</f>
        <v>0</v>
      </c>
      <c r="K18" s="5" t="b">
        <f>AND(OR(D18=Masterdata!$B$8,D18=Masterdata!$B$9),E18&lt;&gt;"CHF",E18&lt;&gt;"")</f>
        <v>0</v>
      </c>
      <c r="L18" s="5" t="b">
        <f t="shared" si="0"/>
        <v>0</v>
      </c>
      <c r="M18" s="5" t="b">
        <f>AND(OR($D18=Masterdata!$B$8,$D18=Masterdata!$B$9),OR($G18="",$G18=0))</f>
        <v>0</v>
      </c>
      <c r="N18" s="5" t="b">
        <f>AND($D18&lt;&gt;Masterdata!$B$8,$D18&lt;&gt;Masterdata!$B$9,$G18&lt;&gt;0,$G18&lt;&gt;"")</f>
        <v>0</v>
      </c>
      <c r="O18" s="5" t="b">
        <f t="shared" si="1"/>
        <v>0</v>
      </c>
      <c r="P18" s="5" t="b">
        <f t="shared" si="2"/>
        <v>0</v>
      </c>
    </row>
    <row r="19" spans="1:16" ht="17" customHeight="1" x14ac:dyDescent="0.2">
      <c r="A19" s="73"/>
      <c r="B19" s="74"/>
      <c r="C19" s="75"/>
      <c r="D19" s="16"/>
      <c r="E19" s="16"/>
      <c r="F19" s="50"/>
      <c r="G19" s="51"/>
      <c r="H19" s="52"/>
      <c r="I19" s="53">
        <f>IF(J19,NA(),IF(E19&lt;&gt;"",H19*VLOOKUP(E19,ForeignCurrency,3,FALSE)/VLOOKUP(E19,ForeignCurrency,2,FALSE),H19)*IF(OR(D19=Masterdata!$B$8,D19=Masterdata!$B$9),G19,1))</f>
        <v>0</v>
      </c>
      <c r="J19" s="5" cm="1">
        <f t="array" ref="J19">SUMPRODUCT((K19:P19=TRUE)*1)</f>
        <v>0</v>
      </c>
      <c r="K19" s="5" t="b">
        <f>AND(OR(D19=Masterdata!$B$8,D19=Masterdata!$B$9),E19&lt;&gt;"CHF",E19&lt;&gt;"")</f>
        <v>0</v>
      </c>
      <c r="L19" s="5" t="b">
        <f t="shared" si="0"/>
        <v>0</v>
      </c>
      <c r="M19" s="5" t="b">
        <f>AND(OR($D19=Masterdata!$B$8,$D19=Masterdata!$B$9),OR($G19="",$G19=0))</f>
        <v>0</v>
      </c>
      <c r="N19" s="5" t="b">
        <f>AND($D19&lt;&gt;Masterdata!$B$8,$D19&lt;&gt;Masterdata!$B$9,$G19&lt;&gt;0,$G19&lt;&gt;"")</f>
        <v>0</v>
      </c>
      <c r="O19" s="5" t="b">
        <f t="shared" si="1"/>
        <v>0</v>
      </c>
      <c r="P19" s="5" t="b">
        <f t="shared" si="2"/>
        <v>0</v>
      </c>
    </row>
    <row r="20" spans="1:16" ht="17" customHeight="1" x14ac:dyDescent="0.2">
      <c r="A20" s="73"/>
      <c r="B20" s="74"/>
      <c r="C20" s="75"/>
      <c r="D20" s="16"/>
      <c r="E20" s="16"/>
      <c r="F20" s="50"/>
      <c r="G20" s="51"/>
      <c r="H20" s="52"/>
      <c r="I20" s="53">
        <f>IF(J20,NA(),IF(E20&lt;&gt;"",H20*VLOOKUP(E20,ForeignCurrency,3,FALSE)/VLOOKUP(E20,ForeignCurrency,2,FALSE),H20)*IF(OR(D20=Masterdata!$B$8,D20=Masterdata!$B$9),G20,1))</f>
        <v>0</v>
      </c>
      <c r="J20" s="5" cm="1">
        <f t="array" ref="J20">SUMPRODUCT((K20:P20=TRUE)*1)</f>
        <v>0</v>
      </c>
      <c r="K20" s="5" t="b">
        <f>AND(OR(D20=Masterdata!$B$8,D20=Masterdata!$B$9),E20&lt;&gt;"CHF",E20&lt;&gt;"")</f>
        <v>0</v>
      </c>
      <c r="L20" s="5" t="b">
        <f t="shared" si="0"/>
        <v>0</v>
      </c>
      <c r="M20" s="5" t="b">
        <f>AND(OR($D20=Masterdata!$B$8,$D20=Masterdata!$B$9),OR($G20="",$G20=0))</f>
        <v>0</v>
      </c>
      <c r="N20" s="5" t="b">
        <f>AND($D20&lt;&gt;Masterdata!$B$8,$D20&lt;&gt;Masterdata!$B$9,$G20&lt;&gt;0,$G20&lt;&gt;"")</f>
        <v>0</v>
      </c>
      <c r="O20" s="5" t="b">
        <f t="shared" si="1"/>
        <v>0</v>
      </c>
      <c r="P20" s="5" t="b">
        <f t="shared" si="2"/>
        <v>0</v>
      </c>
    </row>
    <row r="21" spans="1:16" ht="17" customHeight="1" x14ac:dyDescent="0.2">
      <c r="A21" s="73"/>
      <c r="B21" s="74"/>
      <c r="C21" s="75"/>
      <c r="D21" s="16"/>
      <c r="E21" s="16"/>
      <c r="F21" s="50"/>
      <c r="G21" s="51"/>
      <c r="H21" s="52"/>
      <c r="I21" s="53">
        <f>IF(J21,NA(),IF(E21&lt;&gt;"",H21*VLOOKUP(E21,ForeignCurrency,3,FALSE)/VLOOKUP(E21,ForeignCurrency,2,FALSE),H21)*IF(OR(D21=Masterdata!$B$8,D21=Masterdata!$B$9),G21,1))</f>
        <v>0</v>
      </c>
      <c r="J21" s="5" cm="1">
        <f t="array" ref="J21">SUMPRODUCT((K21:P21=TRUE)*1)</f>
        <v>0</v>
      </c>
      <c r="K21" s="5" t="b">
        <f>AND(OR(D21=Masterdata!$B$8,D21=Masterdata!$B$9),E21&lt;&gt;"CHF",E21&lt;&gt;"")</f>
        <v>0</v>
      </c>
      <c r="L21" s="5" t="b">
        <f t="shared" si="0"/>
        <v>0</v>
      </c>
      <c r="M21" s="5" t="b">
        <f>AND(OR($D21=Masterdata!$B$8,$D21=Masterdata!$B$9),OR($G21="",$G21=0))</f>
        <v>0</v>
      </c>
      <c r="N21" s="5" t="b">
        <f>AND($D21&lt;&gt;Masterdata!$B$8,$D21&lt;&gt;Masterdata!$B$9,$G21&lt;&gt;0,$G21&lt;&gt;"")</f>
        <v>0</v>
      </c>
      <c r="O21" s="5" t="b">
        <f t="shared" si="1"/>
        <v>0</v>
      </c>
      <c r="P21" s="5" t="b">
        <f t="shared" si="2"/>
        <v>0</v>
      </c>
    </row>
    <row r="22" spans="1:16" ht="17" customHeight="1" x14ac:dyDescent="0.2">
      <c r="A22" s="73"/>
      <c r="B22" s="74"/>
      <c r="C22" s="75"/>
      <c r="D22" s="16"/>
      <c r="E22" s="16"/>
      <c r="F22" s="50"/>
      <c r="G22" s="51"/>
      <c r="H22" s="52"/>
      <c r="I22" s="53">
        <f>IF(J22,NA(),IF(E22&lt;&gt;"",H22*VLOOKUP(E22,ForeignCurrency,3,FALSE)/VLOOKUP(E22,ForeignCurrency,2,FALSE),H22)*IF(OR(D22=Masterdata!$B$8,D22=Masterdata!$B$9),G22,1))</f>
        <v>0</v>
      </c>
      <c r="J22" s="5" cm="1">
        <f t="array" ref="J22">SUMPRODUCT((K22:P22=TRUE)*1)</f>
        <v>0</v>
      </c>
      <c r="K22" s="5" t="b">
        <f>AND(OR(D22=Masterdata!$B$8,D22=Masterdata!$B$9),E22&lt;&gt;"CHF",E22&lt;&gt;"")</f>
        <v>0</v>
      </c>
      <c r="L22" s="5" t="b">
        <f t="shared" si="0"/>
        <v>0</v>
      </c>
      <c r="M22" s="5" t="b">
        <f>AND(OR($D22=Masterdata!$B$8,$D22=Masterdata!$B$9),OR($G22="",$G22=0))</f>
        <v>0</v>
      </c>
      <c r="N22" s="5" t="b">
        <f>AND($D22&lt;&gt;Masterdata!$B$8,$D22&lt;&gt;Masterdata!$B$9,$G22&lt;&gt;0,$G22&lt;&gt;"")</f>
        <v>0</v>
      </c>
      <c r="O22" s="5" t="b">
        <f t="shared" si="1"/>
        <v>0</v>
      </c>
      <c r="P22" s="5" t="b">
        <f t="shared" si="2"/>
        <v>0</v>
      </c>
    </row>
    <row r="23" spans="1:16" ht="17" customHeight="1" x14ac:dyDescent="0.2">
      <c r="A23" s="73"/>
      <c r="B23" s="74"/>
      <c r="C23" s="75"/>
      <c r="D23" s="16"/>
      <c r="E23" s="16"/>
      <c r="F23" s="50"/>
      <c r="G23" s="51"/>
      <c r="H23" s="52"/>
      <c r="I23" s="53">
        <f>IF(J23,NA(),IF(E23&lt;&gt;"",H23*VLOOKUP(E23,ForeignCurrency,3,FALSE)/VLOOKUP(E23,ForeignCurrency,2,FALSE),H23)*IF(OR(D23=Masterdata!$B$8,D23=Masterdata!$B$9),G23,1))</f>
        <v>0</v>
      </c>
      <c r="J23" s="5" cm="1">
        <f t="array" ref="J23">SUMPRODUCT((K23:P23=TRUE)*1)</f>
        <v>0</v>
      </c>
      <c r="K23" s="5" t="b">
        <f>AND(OR(D23=Masterdata!$B$8,D23=Masterdata!$B$9),E23&lt;&gt;"CHF",E23&lt;&gt;"")</f>
        <v>0</v>
      </c>
      <c r="L23" s="5" t="b">
        <f t="shared" si="0"/>
        <v>0</v>
      </c>
      <c r="M23" s="5" t="b">
        <f>AND(OR($D23=Masterdata!$B$8,$D23=Masterdata!$B$9),OR($G23="",$G23=0))</f>
        <v>0</v>
      </c>
      <c r="N23" s="5" t="b">
        <f>AND($D23&lt;&gt;Masterdata!$B$8,$D23&lt;&gt;Masterdata!$B$9,$G23&lt;&gt;0,$G23&lt;&gt;"")</f>
        <v>0</v>
      </c>
      <c r="O23" s="5" t="b">
        <f t="shared" si="1"/>
        <v>0</v>
      </c>
      <c r="P23" s="5" t="b">
        <f t="shared" si="2"/>
        <v>0</v>
      </c>
    </row>
    <row r="24" spans="1:16" ht="17" customHeight="1" x14ac:dyDescent="0.2">
      <c r="A24" s="73"/>
      <c r="B24" s="74"/>
      <c r="C24" s="75"/>
      <c r="D24" s="16"/>
      <c r="E24" s="16"/>
      <c r="F24" s="50"/>
      <c r="G24" s="51"/>
      <c r="H24" s="52"/>
      <c r="I24" s="53">
        <f>IF(J24,NA(),IF(E24&lt;&gt;"",H24*VLOOKUP(E24,ForeignCurrency,3,FALSE)/VLOOKUP(E24,ForeignCurrency,2,FALSE),H24)*IF(OR(D24=Masterdata!$B$8,D24=Masterdata!$B$9),G24,1))</f>
        <v>0</v>
      </c>
      <c r="J24" s="5" cm="1">
        <f t="array" ref="J24">SUMPRODUCT((K24:P24=TRUE)*1)</f>
        <v>0</v>
      </c>
      <c r="K24" s="5" t="b">
        <f>AND(OR(D24=Masterdata!$B$8,D24=Masterdata!$B$9),E24&lt;&gt;"CHF",E24&lt;&gt;"")</f>
        <v>0</v>
      </c>
      <c r="L24" s="5" t="b">
        <f t="shared" si="0"/>
        <v>0</v>
      </c>
      <c r="M24" s="5" t="b">
        <f>AND(OR($D24=Masterdata!$B$8,$D24=Masterdata!$B$9),OR($G24="",$G24=0))</f>
        <v>0</v>
      </c>
      <c r="N24" s="5" t="b">
        <f>AND($D24&lt;&gt;Masterdata!$B$8,$D24&lt;&gt;Masterdata!$B$9,$G24&lt;&gt;0,$G24&lt;&gt;"")</f>
        <v>0</v>
      </c>
      <c r="O24" s="5" t="b">
        <f t="shared" si="1"/>
        <v>0</v>
      </c>
      <c r="P24" s="5" t="b">
        <f t="shared" si="2"/>
        <v>0</v>
      </c>
    </row>
    <row r="25" spans="1:16" ht="17" customHeight="1" x14ac:dyDescent="0.2">
      <c r="A25" s="73"/>
      <c r="B25" s="74"/>
      <c r="C25" s="75"/>
      <c r="D25" s="16"/>
      <c r="E25" s="16"/>
      <c r="F25" s="50"/>
      <c r="G25" s="51"/>
      <c r="H25" s="52"/>
      <c r="I25" s="53">
        <f>IF(J25,NA(),IF(E25&lt;&gt;"",H25*VLOOKUP(E25,ForeignCurrency,3,FALSE)/VLOOKUP(E25,ForeignCurrency,2,FALSE),H25)*IF(OR(D25=Masterdata!$B$8,D25=Masterdata!$B$9),G25,1))</f>
        <v>0</v>
      </c>
      <c r="J25" s="5" cm="1">
        <f t="array" ref="J25">SUMPRODUCT((K25:P25=TRUE)*1)</f>
        <v>0</v>
      </c>
      <c r="K25" s="5" t="b">
        <f>AND(OR(D25=Masterdata!$B$8,D25=Masterdata!$B$9),E25&lt;&gt;"CHF",E25&lt;&gt;"")</f>
        <v>0</v>
      </c>
      <c r="L25" s="5" t="b">
        <f t="shared" ref="L25:L26" si="3">AND($D25="",$H25&lt;&gt;"")</f>
        <v>0</v>
      </c>
      <c r="M25" s="5" t="b">
        <f>AND(OR($D25=Masterdata!$B$8,$D25=Masterdata!$B$9),OR($G25="",$G25=0))</f>
        <v>0</v>
      </c>
      <c r="N25" s="5" t="b">
        <f>AND($D25&lt;&gt;Masterdata!$B$8,$D25&lt;&gt;Masterdata!$B$9,$G25&lt;&gt;0,$G25&lt;&gt;"")</f>
        <v>0</v>
      </c>
      <c r="O25" s="5" t="b">
        <f t="shared" ref="O25:O26" si="4">AND($D25&lt;&gt;"",$H25=0)</f>
        <v>0</v>
      </c>
      <c r="P25" s="5" t="b">
        <f t="shared" ref="P25:P26" si="5">AND(H25&lt;&gt;"",OR(A25="",A25="&lt;Text bitte ersetzen / prière de remplacer&gt;"))</f>
        <v>0</v>
      </c>
    </row>
    <row r="26" spans="1:16" ht="17" customHeight="1" x14ac:dyDescent="0.2">
      <c r="A26" s="73"/>
      <c r="B26" s="74"/>
      <c r="C26" s="75"/>
      <c r="D26" s="16"/>
      <c r="E26" s="16"/>
      <c r="F26" s="54"/>
      <c r="G26" s="51"/>
      <c r="H26" s="52"/>
      <c r="I26" s="53">
        <f>IF(J26,NA(),IF(E26&lt;&gt;"",H26*VLOOKUP(E26,ForeignCurrency,3,FALSE)/VLOOKUP(E26,ForeignCurrency,2,FALSE),H26)*IF(OR(D26=Masterdata!$B$8,D26=Masterdata!$B$9),G26,1))</f>
        <v>0</v>
      </c>
      <c r="J26" s="5" cm="1">
        <f t="array" ref="J26">SUMPRODUCT((K26:P26=TRUE)*1)</f>
        <v>0</v>
      </c>
      <c r="K26" s="5" t="b">
        <f>AND(OR(D26=Masterdata!$B$8,D26=Masterdata!$B$9),E26&lt;&gt;"CHF",E26&lt;&gt;"")</f>
        <v>0</v>
      </c>
      <c r="L26" s="5" t="b">
        <f t="shared" si="3"/>
        <v>0</v>
      </c>
      <c r="M26" s="5" t="b">
        <f>AND(OR($D26=Masterdata!$B$8,$D26=Masterdata!$B$9),OR($G26="",$G26=0))</f>
        <v>0</v>
      </c>
      <c r="N26" s="5" t="b">
        <f>AND($D26&lt;&gt;Masterdata!$B$8,$D26&lt;&gt;Masterdata!$B$9,$G26&lt;&gt;0,$G26&lt;&gt;"")</f>
        <v>0</v>
      </c>
      <c r="O26" s="5" t="b">
        <f t="shared" si="4"/>
        <v>0</v>
      </c>
      <c r="P26" s="5" t="b">
        <f t="shared" si="5"/>
        <v>0</v>
      </c>
    </row>
    <row r="27" spans="1:16" ht="28" customHeight="1" x14ac:dyDescent="0.2">
      <c r="A27" s="101" t="str" cm="1">
        <f t="array" aca="1" ref="A27" ca="1">IF(SUMPRODUCT((L15:L26)*1),
  OFFSET(Text_DE,26,IF(Language="DE",0,1),1,1),
  IF(SUMPRODUCT((M15:M26)*1),
    OFFSET(Text_DE,27,IF(Language="DE",0,1),1,1),
    IF(SUMPRODUCT((K15:K26)*1),
      OFFSET(Text_DE,28,IF(Language="DE",0,1),1,1),
      IF(SUMPRODUCT((N15:N26)*1),
        OFFSET(Text_DE,29,IF(Language="DE",0,1),1,1),
         IF(SUMPRODUCT((O15:O26)*1),
          OFFSET(Text_DE,40,IF(Language="DE",0,1),1,1),
          IF(SUMPRODUCT((Role=Masterdata!$E$6)*(CostType=Masterdata!$B$8)*1),
            OFFSET(Text_DE,33,IF(Language="DE",0,1),1,1),
            IF(OR(OR(D5="Peter Muster",D5=""),D8="",D9="",D10="",AND(Role=Masterdata!$E$7,D11=""),SubventionInPercent="",D31="",D34="",D35="",D36="",D37="",D38="",D39=""),
              OFFSET(Text_DE,41,IF(Language="DE",0,1),1,1),
              ""
            )
          )
        )
      )
    )
  )
)</f>
        <v>Bitte alle Fehler beheben (dunkelrot hinterlegte Felder mit gelber Schrift)</v>
      </c>
      <c r="B27" s="101"/>
      <c r="C27" s="101"/>
      <c r="D27" s="101"/>
      <c r="E27" s="101"/>
      <c r="F27" s="101"/>
      <c r="G27" s="101"/>
      <c r="H27" s="101"/>
      <c r="I27" s="101"/>
    </row>
    <row r="28" spans="1:16" ht="6" customHeight="1" thickBot="1" x14ac:dyDescent="0.25">
      <c r="A28" s="7"/>
      <c r="B28" s="7"/>
      <c r="C28" s="7"/>
      <c r="D28" s="7"/>
      <c r="E28" s="7"/>
      <c r="F28" s="7"/>
    </row>
    <row r="29" spans="1:16" ht="20" customHeight="1" thickBot="1" x14ac:dyDescent="0.25">
      <c r="A29" s="76" t="str">
        <f ca="1">OFFSET(Text_DE,14,IF(Language="DE",0,1),1,1)</f>
        <v>Subvention (gemäss Elitesportplanung)</v>
      </c>
      <c r="B29" s="77"/>
      <c r="C29" s="78"/>
      <c r="D29" s="102"/>
      <c r="E29" s="102"/>
      <c r="F29" s="7"/>
      <c r="G29" s="11" t="s">
        <v>137</v>
      </c>
      <c r="H29" s="57">
        <f>SUM(I15:I26)</f>
        <v>0</v>
      </c>
    </row>
    <row r="30" spans="1:16" ht="20" customHeight="1" x14ac:dyDescent="0.2">
      <c r="A30" s="76" t="str">
        <f ca="1">OFFSET(Text_DE,15,IF(Language="DE",0,1),1,1)</f>
        <v>Platzierung im Wettkampf</v>
      </c>
      <c r="B30" s="77"/>
      <c r="C30" s="78"/>
      <c r="D30" s="103"/>
      <c r="E30" s="103"/>
      <c r="F30" s="7"/>
      <c r="G30" s="43" t="s">
        <v>31</v>
      </c>
      <c r="H30" s="43"/>
    </row>
    <row r="31" spans="1:16" ht="20" customHeight="1" thickBot="1" x14ac:dyDescent="0.25">
      <c r="A31" s="60" t="str">
        <f ca="1">OFFSET(Text_DE,16,IF(Language="DE",0,1),1,1)</f>
        <v>Begründung der Subvention (z.B. Teammember, 1. Rang im Einzel, etc.)</v>
      </c>
      <c r="B31" s="61"/>
      <c r="C31" s="62"/>
      <c r="D31" s="104"/>
      <c r="E31" s="104"/>
      <c r="F31" s="7"/>
      <c r="G31" s="9" t="str">
        <f t="shared" ref="G31:G37" ca="1" si="6">OFFSET(Kostenarten_DE,ROW(G31)-ROW(G$31),0,1,1)</f>
        <v>Reise/Voyage</v>
      </c>
      <c r="H31" s="49" cm="1">
        <f t="array" aca="1" ref="H31" ca="1">IF(OR(A$27&lt;&gt;"",A$27&lt;&gt;OFFSET(Text_DE,33,IF(Language="DE",0,1))),SUMIF(CostType,G31,AmountInCHF),NA())</f>
        <v>0</v>
      </c>
    </row>
    <row r="32" spans="1:16" ht="20" customHeight="1" thickBot="1" x14ac:dyDescent="0.25">
      <c r="A32" s="60" t="str">
        <f ca="1">OFFSET(Text_DE,39,IF(Language="DE",0,1),1,1)&amp;" "</f>
        <v xml:space="preserve">Total Vergütung (Spesen + Salär), CHF </v>
      </c>
      <c r="B32" s="61"/>
      <c r="C32" s="62"/>
      <c r="D32" s="105" t="e">
        <f ca="1">IF(OR(A27="",A27=OFFSET(Text_DE,33,IF(Language="DE",0,1),1,1)),SUM(H31:H37)*SubventionInPercent,NA())</f>
        <v>#N/A</v>
      </c>
      <c r="E32" s="106"/>
      <c r="F32" s="7"/>
      <c r="G32" s="9" t="str">
        <f t="shared" ca="1" si="6"/>
        <v>Unterkunft/Logement</v>
      </c>
      <c r="H32" s="49" cm="1">
        <f t="array" aca="1" ref="H32" ca="1">IF(OR(A$27&lt;&gt;"",A$27&lt;&gt;OFFSET(Text_DE,33,IF(Language="DE",0,1))),SUMIF(CostType,G32,AmountInCHF),NA())</f>
        <v>0</v>
      </c>
    </row>
    <row r="33" spans="1:8" ht="20" customHeight="1" x14ac:dyDescent="0.2">
      <c r="A33" s="7"/>
      <c r="B33" s="7"/>
      <c r="C33" s="7"/>
      <c r="D33" s="7"/>
      <c r="E33" s="7"/>
      <c r="F33" s="7"/>
      <c r="G33" s="9" t="str">
        <f t="shared" ca="1" si="6"/>
        <v>Verpflegung/Ravitaillement</v>
      </c>
      <c r="H33" s="49" cm="1">
        <f t="array" aca="1" ref="H33" ca="1">IF(OR(A$27&lt;&gt;"",A$27&lt;&gt;OFFSET(Text_DE,33,IF(Language="DE",0,1))),SUMIF(CostType,G33,AmountInCHF),NA())</f>
        <v>0</v>
      </c>
    </row>
    <row r="34" spans="1:8" ht="20" customHeight="1" x14ac:dyDescent="0.2">
      <c r="A34" s="63" t="str">
        <f ca="1">OFFSET(Text_DE,17,IF(Language="DE",0,1),1,1)</f>
        <v>Name der Bank / Post</v>
      </c>
      <c r="B34" s="64"/>
      <c r="C34" s="65"/>
      <c r="D34" s="80"/>
      <c r="E34" s="80"/>
      <c r="G34" s="9" t="str">
        <f t="shared" ca="1" si="6"/>
        <v>Startgeld/Frais d'engagement</v>
      </c>
      <c r="H34" s="49" cm="1">
        <f t="array" aca="1" ref="H34" ca="1">IF(OR(A$27&lt;&gt;"",A$27&lt;&gt;OFFSET(Text_DE,33,IF(Language="DE",0,1))),SUMIF(CostType,G34,AmountInCHF),NA())</f>
        <v>0</v>
      </c>
    </row>
    <row r="35" spans="1:8" ht="20" customHeight="1" x14ac:dyDescent="0.2">
      <c r="A35" s="63" t="s">
        <v>32</v>
      </c>
      <c r="B35" s="64"/>
      <c r="C35" s="65"/>
      <c r="D35" s="80"/>
      <c r="E35" s="80"/>
      <c r="F35" s="7"/>
      <c r="G35" s="9" t="str">
        <f t="shared" ca="1" si="6"/>
        <v>Tagessatz/Taux journalier</v>
      </c>
      <c r="H35" s="49" cm="1">
        <f t="array" aca="1" ref="H35" ca="1">IF(OR(A$27&lt;&gt;"",A$27&lt;&gt;OFFSET(Text_DE,33,IF(Language="DE",0,1))),SUMIF(CostType,G35,AmountInCHF),NA())</f>
        <v>0</v>
      </c>
    </row>
    <row r="36" spans="1:8" ht="20" customHeight="1" x14ac:dyDescent="0.2">
      <c r="A36" s="66" t="str">
        <f ca="1">OFFSET(Text_DE,18,IF(Language="DE",0,1),1,1)</f>
        <v>Name und Adresse des Kontoinhabers</v>
      </c>
      <c r="B36" s="66"/>
      <c r="C36" s="67"/>
      <c r="D36" s="80"/>
      <c r="E36" s="80"/>
      <c r="F36" s="7"/>
      <c r="G36" s="9" t="str">
        <f t="shared" ca="1" si="6"/>
        <v>Stundensatz/Taux horaire</v>
      </c>
      <c r="H36" s="49" cm="1">
        <f t="array" aca="1" ref="H36" ca="1">IF(OR(A$27&lt;&gt;"",A$27&lt;&gt;OFFSET(Text_DE,33,IF(Language="DE",0,1))),SUMIF(CostType,G36,AmountInCHF),NA())</f>
        <v>0</v>
      </c>
    </row>
    <row r="37" spans="1:8" ht="20" customHeight="1" thickBot="1" x14ac:dyDescent="0.25">
      <c r="A37" s="68"/>
      <c r="B37" s="68"/>
      <c r="C37" s="69"/>
      <c r="D37" s="80"/>
      <c r="E37" s="80"/>
      <c r="G37" s="9" t="str">
        <f t="shared" ca="1" si="6"/>
        <v>Diverses/Divers</v>
      </c>
      <c r="H37" s="49" cm="1">
        <f t="array" aca="1" ref="H37" ca="1">IF(OR(A$27&lt;&gt;"",A$27&lt;&gt;OFFSET(Text_DE,33,IF(Language="DE",0,1))),SUMIF(CostType,G37,AmountInCHF),NA())</f>
        <v>0</v>
      </c>
    </row>
    <row r="38" spans="1:8" ht="23" customHeight="1" thickBot="1" x14ac:dyDescent="0.25">
      <c r="A38" s="70"/>
      <c r="B38" s="70"/>
      <c r="C38" s="71"/>
      <c r="D38" s="80"/>
      <c r="E38" s="80"/>
      <c r="G38" s="47" t="str">
        <f ca="1">OFFSET(Text_DE,20,IF(Language="DE",0,1),1,1)</f>
        <v>Eigenleistung</v>
      </c>
      <c r="H38" s="48">
        <f ca="1">SUM(H31:H37)*(1-SubventionInPercent)</f>
        <v>0</v>
      </c>
    </row>
    <row r="39" spans="1:8" ht="29" customHeight="1" thickBot="1" x14ac:dyDescent="0.25">
      <c r="A39" s="63" t="str">
        <f ca="1">OFFSET(Text_DE,19,IF(Language="DE",0,1),1,1)</f>
        <v>Datum</v>
      </c>
      <c r="B39" s="64"/>
      <c r="C39" s="65"/>
      <c r="D39" s="91"/>
      <c r="E39" s="92"/>
      <c r="G39" s="56" t="str">
        <f ca="1">OFFSET(Text_DE,38,IF(Language="DE",0,1),1,1)</f>
        <v>Vergütung</v>
      </c>
      <c r="H39" s="55" t="e">
        <f ca="1">D32</f>
        <v>#N/A</v>
      </c>
    </row>
    <row r="40" spans="1:8" ht="29" customHeight="1" x14ac:dyDescent="0.2">
      <c r="A40" s="79" t="str">
        <f ca="1">OFFSET(Text_DE,23,IF(Language="DE",0,1),1,1)</f>
        <v>Diese Abrechnung ist vollständig ausgefüllt. Mit der Einreichung wird deren Korrektheit bestätigt.</v>
      </c>
      <c r="B40" s="79"/>
      <c r="C40" s="79"/>
      <c r="G40" s="72" t="str">
        <f ca="1">OFFSET(Text_DE,37,IF(Language="DE",0,1),1,1)</f>
        <v>Salär (nur wenn Angestellter Swiss Fencing)</v>
      </c>
      <c r="H40" s="72"/>
    </row>
    <row r="41" spans="1:8" ht="5" customHeight="1" x14ac:dyDescent="0.2"/>
    <row r="42" spans="1:8" ht="19" customHeight="1" x14ac:dyDescent="0.2">
      <c r="A42" s="58" t="str">
        <f ca="1">OFFSET(Text_DE,21,IF(Language="DE",0,1),1,1)</f>
        <v>Bitte alle Belege auf den Reiter «Belege» kopieren - sonst keine Auszahlung!</v>
      </c>
      <c r="B42" s="58"/>
      <c r="C42" s="58"/>
    </row>
    <row r="43" spans="1:8" ht="19" customHeight="1" x14ac:dyDescent="0.2">
      <c r="A43" s="59" t="str">
        <f ca="1">OFFSET(Text_DE,22,IF(Language="DE",0,1),1,1)</f>
        <v>Bitte das Formular an invoice@swiss-fencing.ch zurücksenden!</v>
      </c>
      <c r="B43" s="59"/>
      <c r="C43" s="59"/>
    </row>
    <row r="44" spans="1:8" ht="19" customHeight="1" x14ac:dyDescent="0.2"/>
  </sheetData>
  <sheetProtection algorithmName="SHA-512" hashValue="TQ0OYl0j/dRX7sxhEK+fw1Dp81yxYexyHyqp10zUQ53HxMw9lhCn/sCsw3T6FqCDA2pTk4xpDgUyXwjYVSFuRA==" saltValue="emTxr8VtQbWIgS2FNXQzkA==" spinCount="100000" sheet="1" objects="1" scenarios="1"/>
  <mergeCells count="51">
    <mergeCell ref="D3:H3"/>
    <mergeCell ref="D1:H1"/>
    <mergeCell ref="D39:E39"/>
    <mergeCell ref="D9:E9"/>
    <mergeCell ref="D5:E5"/>
    <mergeCell ref="D8:E8"/>
    <mergeCell ref="D11:E11"/>
    <mergeCell ref="D7:E7"/>
    <mergeCell ref="D10:E10"/>
    <mergeCell ref="A27:I27"/>
    <mergeCell ref="D29:E29"/>
    <mergeCell ref="D30:E30"/>
    <mergeCell ref="D31:E31"/>
    <mergeCell ref="D32:E32"/>
    <mergeCell ref="G13:I13"/>
    <mergeCell ref="D34:E34"/>
    <mergeCell ref="D35:E35"/>
    <mergeCell ref="D36:E36"/>
    <mergeCell ref="D37:E37"/>
    <mergeCell ref="D38:E38"/>
    <mergeCell ref="A5:C5"/>
    <mergeCell ref="A8:C8"/>
    <mergeCell ref="A9:C9"/>
    <mergeCell ref="A10:C10"/>
    <mergeCell ref="A11:C11"/>
    <mergeCell ref="A7:B7"/>
    <mergeCell ref="A14:C14"/>
    <mergeCell ref="G40:H40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9:C29"/>
    <mergeCell ref="A30:C30"/>
    <mergeCell ref="A40:C40"/>
    <mergeCell ref="A42:C42"/>
    <mergeCell ref="A43:C43"/>
    <mergeCell ref="A31:C31"/>
    <mergeCell ref="A32:C32"/>
    <mergeCell ref="A34:C34"/>
    <mergeCell ref="A35:C35"/>
    <mergeCell ref="A39:C39"/>
    <mergeCell ref="A36:C38"/>
  </mergeCells>
  <phoneticPr fontId="9" type="noConversion"/>
  <conditionalFormatting sqref="D15:E26">
    <cfRule type="expression" dxfId="25" priority="21">
      <formula>$K15</formula>
    </cfRule>
  </conditionalFormatting>
  <conditionalFormatting sqref="I15:I26">
    <cfRule type="expression" dxfId="24" priority="25">
      <formula>ISNA($I15)</formula>
    </cfRule>
  </conditionalFormatting>
  <conditionalFormatting sqref="D15:D26">
    <cfRule type="expression" dxfId="23" priority="22">
      <formula>$L15</formula>
    </cfRule>
  </conditionalFormatting>
  <conditionalFormatting sqref="D15:D26 G15:G26">
    <cfRule type="expression" dxfId="22" priority="16">
      <formula>$M15</formula>
    </cfRule>
  </conditionalFormatting>
  <conditionalFormatting sqref="H15:H26">
    <cfRule type="expression" dxfId="21" priority="24">
      <formula>$O15</formula>
    </cfRule>
  </conditionalFormatting>
  <conditionalFormatting sqref="G15:G26">
    <cfRule type="expression" dxfId="20" priority="23">
      <formula>$N15</formula>
    </cfRule>
  </conditionalFormatting>
  <conditionalFormatting sqref="A27:F27">
    <cfRule type="expression" dxfId="19" priority="26">
      <formula>SUM($J15:$J26)&gt;0</formula>
    </cfRule>
    <cfRule type="expression" dxfId="18" priority="29">
      <formula>A27&lt;&gt;""</formula>
    </cfRule>
  </conditionalFormatting>
  <conditionalFormatting sqref="A27:I27">
    <cfRule type="expression" dxfId="17" priority="1" stopIfTrue="1">
      <formula>$A$27=OFFSET(Text_DE,33,IF(Language="DE",0,1),1,1)</formula>
    </cfRule>
  </conditionalFormatting>
  <conditionalFormatting sqref="A15:C26">
    <cfRule type="expression" dxfId="16" priority="15">
      <formula>$P15</formula>
    </cfRule>
  </conditionalFormatting>
  <conditionalFormatting sqref="D5:E5">
    <cfRule type="expression" dxfId="15" priority="13">
      <formula>OR(D5="",D5="Peter Muster")</formula>
    </cfRule>
  </conditionalFormatting>
  <conditionalFormatting sqref="D8:E8">
    <cfRule type="expression" dxfId="14" priority="12">
      <formula>D8=""</formula>
    </cfRule>
  </conditionalFormatting>
  <conditionalFormatting sqref="D9:E9">
    <cfRule type="expression" dxfId="13" priority="11">
      <formula>D9=""</formula>
    </cfRule>
  </conditionalFormatting>
  <conditionalFormatting sqref="D10:E10">
    <cfRule type="expression" dxfId="12" priority="9">
      <formula>D10=""</formula>
    </cfRule>
  </conditionalFormatting>
  <conditionalFormatting sqref="D29:E29">
    <cfRule type="expression" dxfId="11" priority="8">
      <formula>D29=""</formula>
    </cfRule>
  </conditionalFormatting>
  <conditionalFormatting sqref="D31:E31">
    <cfRule type="expression" dxfId="10" priority="5">
      <formula>D31=""</formula>
    </cfRule>
  </conditionalFormatting>
  <conditionalFormatting sqref="D34:E34">
    <cfRule type="expression" dxfId="9" priority="10">
      <formula>D34=""</formula>
    </cfRule>
  </conditionalFormatting>
  <conditionalFormatting sqref="D35:E35">
    <cfRule type="expression" dxfId="8" priority="7">
      <formula>D35=""</formula>
    </cfRule>
  </conditionalFormatting>
  <conditionalFormatting sqref="D36:E36">
    <cfRule type="expression" dxfId="7" priority="6">
      <formula>D36=""</formula>
    </cfRule>
  </conditionalFormatting>
  <conditionalFormatting sqref="D37:E37">
    <cfRule type="expression" dxfId="6" priority="4">
      <formula>D37=""</formula>
    </cfRule>
  </conditionalFormatting>
  <conditionalFormatting sqref="D38:E38">
    <cfRule type="expression" dxfId="5" priority="3">
      <formula>D38=""</formula>
    </cfRule>
  </conditionalFormatting>
  <conditionalFormatting sqref="D39:E39">
    <cfRule type="expression" dxfId="4" priority="2">
      <formula>D39=""</formula>
    </cfRule>
  </conditionalFormatting>
  <dataValidations count="7">
    <dataValidation type="list" allowBlank="1" showInputMessage="1" showErrorMessage="1" sqref="R3" xr:uid="{80C865C2-8E7A-5842-8099-3368F9DEC30F}">
      <formula1>"DE,FR"</formula1>
    </dataValidation>
    <dataValidation type="list" allowBlank="1" showInputMessage="1" showErrorMessage="1" sqref="D15:D26" xr:uid="{3A01A7EE-D9F6-2A41-8661-AB65435CC678}">
      <formula1>Kostenarten_DE</formula1>
    </dataValidation>
    <dataValidation type="list" allowBlank="1" showInputMessage="1" showErrorMessage="1" sqref="E15:E26" xr:uid="{D4B49E0B-3F60-BD48-A8CB-635232B2725B}">
      <formula1>ForeignCurrencySymbol</formula1>
    </dataValidation>
    <dataValidation type="list" allowBlank="1" showInputMessage="1" showErrorMessage="1" sqref="H7:H11" xr:uid="{79303DB2-FCF7-434E-B1EC-8B75D0FDF0B7}">
      <formula1>"1,10,100,1000,10000,100000"</formula1>
    </dataValidation>
    <dataValidation type="list" allowBlank="1" showInputMessage="1" showErrorMessage="1" sqref="D29" xr:uid="{E344CF8A-4ED4-FD4E-9674-663E69B9A068}">
      <formula1>"0%,40%,50%,60%,80%,100%"</formula1>
    </dataValidation>
    <dataValidation type="list" allowBlank="1" showInputMessage="1" showErrorMessage="1" sqref="D7:E7" xr:uid="{6C941458-E72E-0A4F-A579-91D044C23380}">
      <formula1>Role_DE</formula1>
    </dataValidation>
    <dataValidation type="list" allowBlank="1" showInputMessage="1" showErrorMessage="1" sqref="D10:E10" xr:uid="{D3645D92-E0E5-DA45-9524-3CB943A8373E}">
      <formula1>Category_DE</formula1>
    </dataValidation>
  </dataValidations>
  <pageMargins left="0.7" right="0.7" top="0.78740157499999996" bottom="0.78740157499999996" header="0.3" footer="0.3"/>
  <pageSetup paperSize="9" scale="62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" id="{5F671FB9-AAB6-624A-BBA5-036E3AC28C01}">
            <xm:f>OR(D15=Masterdata!$B$8,D15=Masterdata!$B$9)</xm:f>
            <x14:dxf>
              <fill>
                <patternFill>
                  <bgColor theme="0" tint="-0.14996795556505021"/>
                </patternFill>
              </fill>
            </x14:dxf>
          </x14:cfRule>
          <xm:sqref>G15:I26</xm:sqref>
        </x14:conditionalFormatting>
        <x14:conditionalFormatting xmlns:xm="http://schemas.microsoft.com/office/excel/2006/main">
          <x14:cfRule type="expression" priority="17" id="{5D40235A-0576-AA44-848D-A4355D46B2E6}">
            <xm:f>$B$7=Masterdata!$G$5</xm:f>
            <x14:dxf>
              <font>
                <color theme="0"/>
              </font>
              <fill>
                <patternFill>
                  <bgColor theme="6" tint="-0.49998474074526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G40:H40</xm:sqref>
        </x14:conditionalFormatting>
        <x14:conditionalFormatting xmlns:xm="http://schemas.microsoft.com/office/excel/2006/main">
          <x14:cfRule type="expression" priority="14" id="{14C28313-20CB-EF4B-9FDA-E61FB8CA8C8D}">
            <xm:f>AND(D11="",Role=Masterdata!$E$7)</xm:f>
            <x14:dxf>
              <font>
                <b/>
                <i/>
                <color rgb="FFFFFF00"/>
              </font>
              <fill>
                <patternFill>
                  <bgColor rgb="FFC00000"/>
                </patternFill>
              </fill>
            </x14:dxf>
          </x14:cfRule>
          <xm:sqref>D11:E11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52E44-FD0D-2B4E-86F8-2005FA6BA3A7}">
  <sheetPr codeName="Sheet4"/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1840-7ABD-1E48-AD53-E95804DCBDA2}">
  <sheetPr codeName="Sheet3"/>
  <dimension ref="B2:C25"/>
  <sheetViews>
    <sheetView zoomScale="140" zoomScaleNormal="140" workbookViewId="0">
      <selection activeCell="A27" sqref="A27:I27"/>
    </sheetView>
  </sheetViews>
  <sheetFormatPr baseColWidth="10" defaultColWidth="11.5" defaultRowHeight="15" x14ac:dyDescent="0.2"/>
  <cols>
    <col min="1" max="1" width="2.33203125" style="28" customWidth="1"/>
    <col min="2" max="3" width="55.6640625" style="28" customWidth="1"/>
    <col min="4" max="16384" width="11.5" style="28"/>
  </cols>
  <sheetData>
    <row r="2" spans="2:3" s="26" customFormat="1" ht="24" x14ac:dyDescent="0.2">
      <c r="B2" s="26" t="s">
        <v>0</v>
      </c>
      <c r="C2" s="27" t="str">
        <f>'Spesen - Frais'!I1</f>
        <v>Version 1.07</v>
      </c>
    </row>
    <row r="4" spans="2:3" ht="65" thickBot="1" x14ac:dyDescent="0.25">
      <c r="B4" s="39" t="s">
        <v>1</v>
      </c>
      <c r="C4" s="39" t="s">
        <v>107</v>
      </c>
    </row>
    <row r="5" spans="2:3" x14ac:dyDescent="0.2">
      <c r="B5" s="29" t="s">
        <v>2</v>
      </c>
      <c r="C5" s="30" t="s">
        <v>3</v>
      </c>
    </row>
    <row r="6" spans="2:3" ht="130" customHeight="1" x14ac:dyDescent="0.2">
      <c r="B6" s="109"/>
      <c r="C6" s="110"/>
    </row>
    <row r="7" spans="2:3" ht="32" x14ac:dyDescent="0.2">
      <c r="B7" s="19" t="s">
        <v>131</v>
      </c>
      <c r="C7" s="20" t="s">
        <v>132</v>
      </c>
    </row>
    <row r="8" spans="2:3" ht="173" customHeight="1" x14ac:dyDescent="0.2">
      <c r="B8" s="111"/>
      <c r="C8" s="112"/>
    </row>
    <row r="9" spans="2:3" ht="46" customHeight="1" x14ac:dyDescent="0.2">
      <c r="B9" s="19" t="s">
        <v>108</v>
      </c>
      <c r="C9" s="20" t="s">
        <v>109</v>
      </c>
    </row>
    <row r="10" spans="2:3" ht="125" customHeight="1" x14ac:dyDescent="0.2">
      <c r="B10" s="113"/>
      <c r="C10" s="114"/>
    </row>
    <row r="11" spans="2:3" x14ac:dyDescent="0.2">
      <c r="B11" s="31" t="s">
        <v>4</v>
      </c>
      <c r="C11" s="32" t="s">
        <v>5</v>
      </c>
    </row>
    <row r="12" spans="2:3" x14ac:dyDescent="0.2">
      <c r="B12" s="33" t="s">
        <v>6</v>
      </c>
      <c r="C12" s="34" t="s">
        <v>110</v>
      </c>
    </row>
    <row r="13" spans="2:3" x14ac:dyDescent="0.2">
      <c r="B13" s="33" t="s">
        <v>7</v>
      </c>
      <c r="C13" s="34" t="s">
        <v>8</v>
      </c>
    </row>
    <row r="14" spans="2:3" x14ac:dyDescent="0.2">
      <c r="B14" s="33" t="s">
        <v>9</v>
      </c>
      <c r="C14" s="34" t="s">
        <v>10</v>
      </c>
    </row>
    <row r="15" spans="2:3" x14ac:dyDescent="0.2">
      <c r="B15" s="33" t="s">
        <v>11</v>
      </c>
      <c r="C15" s="34" t="s">
        <v>12</v>
      </c>
    </row>
    <row r="16" spans="2:3" x14ac:dyDescent="0.2">
      <c r="B16" s="33" t="s">
        <v>13</v>
      </c>
      <c r="C16" s="34" t="s">
        <v>14</v>
      </c>
    </row>
    <row r="17" spans="2:3" x14ac:dyDescent="0.2">
      <c r="B17" s="35" t="s">
        <v>15</v>
      </c>
      <c r="C17" s="36" t="s">
        <v>16</v>
      </c>
    </row>
    <row r="18" spans="2:3" ht="142" customHeight="1" x14ac:dyDescent="0.2">
      <c r="B18" s="113"/>
      <c r="C18" s="114"/>
    </row>
    <row r="19" spans="2:3" ht="181" customHeight="1" x14ac:dyDescent="0.2">
      <c r="B19" s="19" t="s">
        <v>133</v>
      </c>
      <c r="C19" s="20" t="s">
        <v>134</v>
      </c>
    </row>
    <row r="20" spans="2:3" ht="259" customHeight="1" x14ac:dyDescent="0.2">
      <c r="B20" s="113"/>
      <c r="C20" s="114"/>
    </row>
    <row r="21" spans="2:3" ht="48" x14ac:dyDescent="0.2">
      <c r="B21" s="19" t="s">
        <v>17</v>
      </c>
      <c r="C21" s="20" t="s">
        <v>18</v>
      </c>
    </row>
    <row r="22" spans="2:3" ht="87" customHeight="1" x14ac:dyDescent="0.2">
      <c r="B22" s="113"/>
      <c r="C22" s="114"/>
    </row>
    <row r="23" spans="2:3" ht="32" x14ac:dyDescent="0.2">
      <c r="B23" s="19" t="s">
        <v>19</v>
      </c>
      <c r="C23" s="20" t="s">
        <v>20</v>
      </c>
    </row>
    <row r="24" spans="2:3" ht="164" customHeight="1" x14ac:dyDescent="0.2">
      <c r="B24" s="113"/>
      <c r="C24" s="114"/>
    </row>
    <row r="25" spans="2:3" ht="16" thickBot="1" x14ac:dyDescent="0.25">
      <c r="B25" s="37" t="s">
        <v>147</v>
      </c>
      <c r="C25" s="38" t="s">
        <v>148</v>
      </c>
    </row>
  </sheetData>
  <sheetProtection algorithmName="SHA-512" hashValue="Oj4Haydr0C+PydLuIVVp2YcgxIk0cvsZPZQ5yqnyDOdRu71JvIC4I2dzsTLpkGaTYCqpIBZdaYNgNrcbi8VBVA==" saltValue="aA4kVJ3hSLQk8tZ1Mij3gQ==" spinCount="100000" sheet="1" objects="1" scenarios="1" selectLockedCells="1"/>
  <mergeCells count="7">
    <mergeCell ref="B6:C6"/>
    <mergeCell ref="B8:C8"/>
    <mergeCell ref="B24:C24"/>
    <mergeCell ref="B22:C22"/>
    <mergeCell ref="B20:C20"/>
    <mergeCell ref="B18:C18"/>
    <mergeCell ref="B10:C10"/>
  </mergeCell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31697-566A-A74E-95A0-5FA4BB470DEA}">
  <sheetPr codeName="Sheet2"/>
  <dimension ref="A2:G45"/>
  <sheetViews>
    <sheetView topLeftCell="A24" workbookViewId="0">
      <selection activeCell="C37" sqref="C37"/>
    </sheetView>
  </sheetViews>
  <sheetFormatPr baseColWidth="10" defaultColWidth="11.5" defaultRowHeight="15" x14ac:dyDescent="0.2"/>
  <cols>
    <col min="1" max="1" width="3" customWidth="1"/>
    <col min="2" max="2" width="20.1640625" customWidth="1"/>
    <col min="3" max="4" width="25.33203125" customWidth="1"/>
  </cols>
  <sheetData>
    <row r="2" spans="1:7" s="2" customFormat="1" ht="19" x14ac:dyDescent="0.25">
      <c r="B2" s="2" t="s">
        <v>33</v>
      </c>
    </row>
    <row r="3" spans="1:7" x14ac:dyDescent="0.2">
      <c r="B3" s="1" t="s">
        <v>34</v>
      </c>
      <c r="C3" s="1" t="s">
        <v>35</v>
      </c>
      <c r="D3" s="1" t="s">
        <v>36</v>
      </c>
      <c r="E3" s="1" t="s">
        <v>37</v>
      </c>
      <c r="F3" s="1" t="s">
        <v>38</v>
      </c>
      <c r="G3" s="1" t="s">
        <v>120</v>
      </c>
    </row>
    <row r="4" spans="1:7" x14ac:dyDescent="0.2">
      <c r="A4">
        <v>0</v>
      </c>
      <c r="B4" s="3" t="s">
        <v>26</v>
      </c>
      <c r="C4" s="3" t="s">
        <v>39</v>
      </c>
      <c r="D4" s="3" t="s">
        <v>40</v>
      </c>
      <c r="E4" s="3" t="s">
        <v>41</v>
      </c>
      <c r="F4" s="3" t="s">
        <v>42</v>
      </c>
      <c r="G4" s="3" t="s">
        <v>122</v>
      </c>
    </row>
    <row r="5" spans="1:7" x14ac:dyDescent="0.2">
      <c r="A5">
        <v>1</v>
      </c>
      <c r="B5" s="3" t="s">
        <v>27</v>
      </c>
      <c r="C5" s="3" t="s">
        <v>43</v>
      </c>
      <c r="D5" s="3" t="s">
        <v>44</v>
      </c>
      <c r="E5" s="3" t="s">
        <v>45</v>
      </c>
      <c r="F5" s="3" t="s">
        <v>25</v>
      </c>
      <c r="G5" s="3" t="s">
        <v>121</v>
      </c>
    </row>
    <row r="6" spans="1:7" x14ac:dyDescent="0.2">
      <c r="A6">
        <v>2</v>
      </c>
      <c r="B6" s="3" t="s">
        <v>28</v>
      </c>
      <c r="C6" s="3" t="s">
        <v>46</v>
      </c>
      <c r="D6" s="3" t="s">
        <v>47</v>
      </c>
      <c r="E6" s="3" t="s">
        <v>48</v>
      </c>
      <c r="F6" s="3" t="s">
        <v>49</v>
      </c>
    </row>
    <row r="7" spans="1:7" x14ac:dyDescent="0.2">
      <c r="A7">
        <v>3</v>
      </c>
      <c r="B7" s="3" t="s">
        <v>29</v>
      </c>
      <c r="C7" s="3" t="s">
        <v>50</v>
      </c>
      <c r="D7" s="3" t="s">
        <v>51</v>
      </c>
      <c r="E7" s="3" t="s">
        <v>22</v>
      </c>
      <c r="F7" s="3" t="s">
        <v>52</v>
      </c>
    </row>
    <row r="8" spans="1:7" x14ac:dyDescent="0.2">
      <c r="A8">
        <v>4</v>
      </c>
      <c r="B8" s="3" t="s">
        <v>125</v>
      </c>
      <c r="C8" s="3" t="s">
        <v>96</v>
      </c>
      <c r="D8" s="3" t="s">
        <v>53</v>
      </c>
      <c r="E8" s="3" t="s">
        <v>115</v>
      </c>
      <c r="F8" s="3" t="s">
        <v>54</v>
      </c>
    </row>
    <row r="9" spans="1:7" x14ac:dyDescent="0.2">
      <c r="A9">
        <v>5</v>
      </c>
      <c r="B9" s="3" t="s">
        <v>126</v>
      </c>
      <c r="C9" s="3" t="s">
        <v>55</v>
      </c>
      <c r="D9" s="3" t="s">
        <v>56</v>
      </c>
      <c r="E9" s="3" t="s">
        <v>116</v>
      </c>
      <c r="F9" s="3" t="s">
        <v>156</v>
      </c>
    </row>
    <row r="10" spans="1:7" x14ac:dyDescent="0.2">
      <c r="A10">
        <v>6</v>
      </c>
      <c r="B10" s="3" t="s">
        <v>30</v>
      </c>
      <c r="C10" s="3" t="s">
        <v>57</v>
      </c>
      <c r="D10" s="3" t="s">
        <v>58</v>
      </c>
    </row>
    <row r="11" spans="1:7" x14ac:dyDescent="0.2">
      <c r="A11">
        <v>7</v>
      </c>
      <c r="C11" s="3" t="s">
        <v>59</v>
      </c>
      <c r="D11" s="3" t="s">
        <v>60</v>
      </c>
    </row>
    <row r="12" spans="1:7" x14ac:dyDescent="0.2">
      <c r="A12">
        <v>8</v>
      </c>
      <c r="C12" s="3" t="s">
        <v>61</v>
      </c>
      <c r="D12" s="3" t="s">
        <v>62</v>
      </c>
    </row>
    <row r="13" spans="1:7" x14ac:dyDescent="0.2">
      <c r="A13">
        <v>9</v>
      </c>
      <c r="C13" s="3" t="s">
        <v>97</v>
      </c>
      <c r="D13" s="3" t="s">
        <v>98</v>
      </c>
    </row>
    <row r="14" spans="1:7" x14ac:dyDescent="0.2">
      <c r="A14">
        <v>10</v>
      </c>
      <c r="C14" s="3" t="s">
        <v>63</v>
      </c>
      <c r="D14" s="3" t="s">
        <v>64</v>
      </c>
    </row>
    <row r="15" spans="1:7" x14ac:dyDescent="0.2">
      <c r="A15">
        <v>11</v>
      </c>
      <c r="C15" s="3" t="s">
        <v>65</v>
      </c>
      <c r="D15" s="3" t="s">
        <v>66</v>
      </c>
    </row>
    <row r="16" spans="1:7" x14ac:dyDescent="0.2">
      <c r="A16">
        <v>12</v>
      </c>
      <c r="C16" s="3" t="s">
        <v>67</v>
      </c>
      <c r="D16" s="3" t="s">
        <v>68</v>
      </c>
    </row>
    <row r="17" spans="1:4" x14ac:dyDescent="0.2">
      <c r="A17">
        <v>13</v>
      </c>
      <c r="C17" s="3" t="s">
        <v>69</v>
      </c>
      <c r="D17" s="3" t="s">
        <v>70</v>
      </c>
    </row>
    <row r="18" spans="1:4" x14ac:dyDescent="0.2">
      <c r="A18">
        <v>14</v>
      </c>
      <c r="C18" s="3" t="s">
        <v>71</v>
      </c>
      <c r="D18" s="3" t="s">
        <v>72</v>
      </c>
    </row>
    <row r="19" spans="1:4" x14ac:dyDescent="0.2">
      <c r="A19">
        <v>15</v>
      </c>
      <c r="C19" s="3" t="s">
        <v>73</v>
      </c>
      <c r="D19" s="3" t="s">
        <v>74</v>
      </c>
    </row>
    <row r="20" spans="1:4" x14ac:dyDescent="0.2">
      <c r="A20">
        <v>16</v>
      </c>
      <c r="C20" s="3" t="s">
        <v>135</v>
      </c>
      <c r="D20" s="3" t="s">
        <v>136</v>
      </c>
    </row>
    <row r="21" spans="1:4" x14ac:dyDescent="0.2">
      <c r="A21">
        <v>17</v>
      </c>
      <c r="C21" s="3" t="s">
        <v>75</v>
      </c>
      <c r="D21" s="3" t="s">
        <v>76</v>
      </c>
    </row>
    <row r="22" spans="1:4" x14ac:dyDescent="0.2">
      <c r="A22">
        <v>18</v>
      </c>
      <c r="C22" s="3" t="s">
        <v>77</v>
      </c>
      <c r="D22" s="3" t="s">
        <v>78</v>
      </c>
    </row>
    <row r="23" spans="1:4" x14ac:dyDescent="0.2">
      <c r="A23">
        <v>19</v>
      </c>
      <c r="C23" s="3" t="s">
        <v>79</v>
      </c>
      <c r="D23" s="3" t="s">
        <v>80</v>
      </c>
    </row>
    <row r="24" spans="1:4" x14ac:dyDescent="0.2">
      <c r="A24">
        <v>20</v>
      </c>
      <c r="C24" s="3" t="s">
        <v>81</v>
      </c>
      <c r="D24" s="3" t="s">
        <v>82</v>
      </c>
    </row>
    <row r="25" spans="1:4" x14ac:dyDescent="0.2">
      <c r="A25">
        <v>21</v>
      </c>
      <c r="C25" s="3" t="s">
        <v>154</v>
      </c>
      <c r="D25" s="3" t="s">
        <v>155</v>
      </c>
    </row>
    <row r="26" spans="1:4" x14ac:dyDescent="0.2">
      <c r="A26">
        <v>22</v>
      </c>
      <c r="C26" s="3" t="s">
        <v>152</v>
      </c>
      <c r="D26" s="3" t="s">
        <v>153</v>
      </c>
    </row>
    <row r="27" spans="1:4" x14ac:dyDescent="0.2">
      <c r="A27">
        <v>23</v>
      </c>
      <c r="C27" s="3" t="s">
        <v>83</v>
      </c>
      <c r="D27" s="3" t="s">
        <v>84</v>
      </c>
    </row>
    <row r="28" spans="1:4" x14ac:dyDescent="0.2">
      <c r="A28">
        <v>24</v>
      </c>
      <c r="C28" s="3" t="s">
        <v>85</v>
      </c>
      <c r="D28" s="3" t="s">
        <v>86</v>
      </c>
    </row>
    <row r="29" spans="1:4" ht="16" x14ac:dyDescent="0.2">
      <c r="A29">
        <v>25</v>
      </c>
      <c r="C29" s="18" t="s">
        <v>87</v>
      </c>
      <c r="D29" s="18" t="s">
        <v>88</v>
      </c>
    </row>
    <row r="30" spans="1:4" ht="32" x14ac:dyDescent="0.2">
      <c r="A30">
        <v>26</v>
      </c>
      <c r="C30" s="18" t="s">
        <v>102</v>
      </c>
      <c r="D30" s="18" t="s">
        <v>105</v>
      </c>
    </row>
    <row r="31" spans="1:4" ht="32" x14ac:dyDescent="0.2">
      <c r="A31">
        <v>27</v>
      </c>
      <c r="C31" s="18" t="s">
        <v>103</v>
      </c>
      <c r="D31" s="18" t="s">
        <v>106</v>
      </c>
    </row>
    <row r="32" spans="1:4" ht="48" x14ac:dyDescent="0.2">
      <c r="A32">
        <v>28</v>
      </c>
      <c r="C32" s="18" t="s">
        <v>141</v>
      </c>
      <c r="D32" s="18" t="s">
        <v>142</v>
      </c>
    </row>
    <row r="33" spans="1:4" x14ac:dyDescent="0.2">
      <c r="A33">
        <v>29</v>
      </c>
      <c r="C33" s="3" t="s">
        <v>104</v>
      </c>
      <c r="D33" s="3" t="s">
        <v>144</v>
      </c>
    </row>
    <row r="34" spans="1:4" x14ac:dyDescent="0.2">
      <c r="A34">
        <v>30</v>
      </c>
      <c r="C34" s="3" t="s">
        <v>89</v>
      </c>
      <c r="D34" s="3" t="s">
        <v>90</v>
      </c>
    </row>
    <row r="35" spans="1:4" x14ac:dyDescent="0.2">
      <c r="A35">
        <v>31</v>
      </c>
      <c r="C35" s="3" t="s">
        <v>91</v>
      </c>
      <c r="D35" s="3" t="s">
        <v>92</v>
      </c>
    </row>
    <row r="36" spans="1:4" x14ac:dyDescent="0.2">
      <c r="A36">
        <v>32</v>
      </c>
      <c r="C36" s="3" t="s">
        <v>93</v>
      </c>
      <c r="D36" s="3" t="s">
        <v>94</v>
      </c>
    </row>
    <row r="37" spans="1:4" x14ac:dyDescent="0.2">
      <c r="A37">
        <v>33</v>
      </c>
      <c r="C37" s="3" t="s">
        <v>100</v>
      </c>
      <c r="D37" s="3" t="s">
        <v>99</v>
      </c>
    </row>
    <row r="38" spans="1:4" x14ac:dyDescent="0.2">
      <c r="A38">
        <v>34</v>
      </c>
      <c r="C38" s="3" t="s">
        <v>101</v>
      </c>
      <c r="D38" s="3" t="s">
        <v>112</v>
      </c>
    </row>
    <row r="39" spans="1:4" x14ac:dyDescent="0.2">
      <c r="A39">
        <v>35</v>
      </c>
      <c r="C39" s="3" t="s">
        <v>114</v>
      </c>
      <c r="D39" s="3" t="s">
        <v>113</v>
      </c>
    </row>
    <row r="40" spans="1:4" x14ac:dyDescent="0.2">
      <c r="A40">
        <v>36</v>
      </c>
      <c r="C40" s="3" t="s">
        <v>123</v>
      </c>
      <c r="D40" s="3" t="s">
        <v>124</v>
      </c>
    </row>
    <row r="41" spans="1:4" x14ac:dyDescent="0.2">
      <c r="A41">
        <v>37</v>
      </c>
      <c r="C41" s="3" t="s">
        <v>127</v>
      </c>
      <c r="D41" s="3" t="s">
        <v>128</v>
      </c>
    </row>
    <row r="42" spans="1:4" x14ac:dyDescent="0.2">
      <c r="A42">
        <v>38</v>
      </c>
      <c r="C42" s="3" t="s">
        <v>130</v>
      </c>
      <c r="D42" s="3" t="s">
        <v>129</v>
      </c>
    </row>
    <row r="43" spans="1:4" x14ac:dyDescent="0.2">
      <c r="A43">
        <v>39</v>
      </c>
      <c r="C43" s="3" t="s">
        <v>138</v>
      </c>
      <c r="D43" s="3" t="s">
        <v>139</v>
      </c>
    </row>
    <row r="44" spans="1:4" x14ac:dyDescent="0.2">
      <c r="A44">
        <v>40</v>
      </c>
      <c r="C44" s="3" t="s">
        <v>145</v>
      </c>
      <c r="D44" s="3" t="s">
        <v>146</v>
      </c>
    </row>
    <row r="45" spans="1:4" x14ac:dyDescent="0.2">
      <c r="A45">
        <v>41</v>
      </c>
      <c r="C45" s="3" t="s">
        <v>150</v>
      </c>
      <c r="D45" s="3" t="s">
        <v>151</v>
      </c>
    </row>
  </sheetData>
  <conditionalFormatting sqref="I35:I36">
    <cfRule type="expression" dxfId="0" priority="1">
      <formula>$G$5</formula>
    </cfRule>
  </conditionalFormatting>
  <pageMargins left="0.7" right="0.7" top="0.75" bottom="0.75" header="0.3" footer="0.3"/>
  <pageSetup paperSize="9" orientation="landscape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57FBA16F6ECE4682A255241CBB8B91" ma:contentTypeVersion="12" ma:contentTypeDescription="Create a new document." ma:contentTypeScope="" ma:versionID="e823badb6b9e007328997442c5c493d0">
  <xsd:schema xmlns:xsd="http://www.w3.org/2001/XMLSchema" xmlns:xs="http://www.w3.org/2001/XMLSchema" xmlns:p="http://schemas.microsoft.com/office/2006/metadata/properties" xmlns:ns2="52e989d7-e873-4dd1-8d6d-9ecd1c5831c4" xmlns:ns3="7720a717-f75c-465f-8057-c0dd7faa4bc8" targetNamespace="http://schemas.microsoft.com/office/2006/metadata/properties" ma:root="true" ma:fieldsID="2e642f546ab29665a02b29b1688d4e08" ns2:_="" ns3:_="">
    <xsd:import namespace="52e989d7-e873-4dd1-8d6d-9ecd1c5831c4"/>
    <xsd:import namespace="7720a717-f75c-465f-8057-c0dd7faa4b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e989d7-e873-4dd1-8d6d-9ecd1c5831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d515a38-8332-49d1-be5b-3e0aeb8029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20a717-f75c-465f-8057-c0dd7faa4bc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d19f3779-c780-4dd5-95f4-d211d7aa8cda}" ma:internalName="TaxCatchAll" ma:showField="CatchAllData" ma:web="7720a717-f75c-465f-8057-c0dd7faa4bc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720a717-f75c-465f-8057-c0dd7faa4bc8" xsi:nil="true"/>
    <lcf76f155ced4ddcb4097134ff3c332f xmlns="52e989d7-e873-4dd1-8d6d-9ecd1c5831c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DDEFC50-22DC-48CE-8F62-C7513A9C637A}"/>
</file>

<file path=customXml/itemProps2.xml><?xml version="1.0" encoding="utf-8"?>
<ds:datastoreItem xmlns:ds="http://schemas.openxmlformats.org/officeDocument/2006/customXml" ds:itemID="{BC2F09E3-E3EA-4AFA-851E-88B809BD4B7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6F4CE4-737A-4B9E-8CE2-0BE148DC8A29}">
  <ds:schemaRefs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3ab6675-f026-421e-9a28-e76c3f949768"/>
    <ds:schemaRef ds:uri="081952dd-6981-41dc-8914-34321410d77c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20" baseType="lpstr">
      <vt:lpstr>Spesen - Frais</vt:lpstr>
      <vt:lpstr>Belege - Justificatifs</vt:lpstr>
      <vt:lpstr>Anleitung - Instruction</vt:lpstr>
      <vt:lpstr>Masterdata</vt:lpstr>
      <vt:lpstr>AmountInCHF</vt:lpstr>
      <vt:lpstr>Boolean_DE</vt:lpstr>
      <vt:lpstr>Category_DE</vt:lpstr>
      <vt:lpstr>CostType</vt:lpstr>
      <vt:lpstr>Currency</vt:lpstr>
      <vt:lpstr>ForeignCurrency</vt:lpstr>
      <vt:lpstr>ForeignCurrencySymbol</vt:lpstr>
      <vt:lpstr>Kostenarten_DE</vt:lpstr>
      <vt:lpstr>Language</vt:lpstr>
      <vt:lpstr>'Spesen - Frais'!Print_Area</vt:lpstr>
      <vt:lpstr>Quantity</vt:lpstr>
      <vt:lpstr>Role</vt:lpstr>
      <vt:lpstr>Role_DE</vt:lpstr>
      <vt:lpstr>SubventionInPercent</vt:lpstr>
      <vt:lpstr>Text_DE</vt:lpstr>
      <vt:lpstr>Text_FR</vt:lpstr>
    </vt:vector>
  </TitlesOfParts>
  <Manager/>
  <Company>Swiss Olympic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Sabrina Habegger</dc:creator>
  <cp:keywords/>
  <dc:description/>
  <cp:lastModifiedBy>Daniel Lang</cp:lastModifiedBy>
  <cp:revision/>
  <dcterms:created xsi:type="dcterms:W3CDTF">2013-08-09T11:38:04Z</dcterms:created>
  <dcterms:modified xsi:type="dcterms:W3CDTF">2022-10-18T19:34:07Z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0x010100BEAC404ECE85CF4493D611668C8B770C</vt:lpwstr>
  </property>
  <property fmtid="{D5CDD505-2E9C-101B-9397-08002B2CF9AE}" pid="3" name="MediaServiceImageTags">
    <vt:lpwstr/>
  </property>
</Properties>
</file>